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drawings/drawing5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embeddings/oleObject2.bin" ContentType="application/vnd.openxmlformats-officedocument.oleObject"/>
  <Override PartName="/xl/drawings/drawing7.xml" ContentType="application/vnd.openxmlformats-officedocument.drawing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embeddings/oleObject3.bin" ContentType="application/vnd.openxmlformats-officedocument.oleObject"/>
  <Override PartName="/xl/drawings/drawing10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embeddings/oleObject4.bin" ContentType="application/vnd.openxmlformats-officedocument.oleObject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embeddings/oleObject5.bin" ContentType="application/vnd.openxmlformats-officedocument.oleObject"/>
  <Override PartName="/xl/drawings/drawing14.xml" ContentType="application/vnd.openxmlformats-officedocument.drawing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embeddings/oleObject6.bin" ContentType="application/vnd.openxmlformats-officedocument.oleObject"/>
  <Override PartName="/xl/drawings/drawing16.xml" ContentType="application/vnd.openxmlformats-officedocument.drawing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charts/chart8.xml" ContentType="application/vnd.openxmlformats-officedocument.drawingml.chart+xml"/>
  <Override PartName="/xl/drawings/drawing17.xml" ContentType="application/vnd.openxmlformats-officedocument.drawing+xml"/>
  <Override PartName="/xl/embeddings/oleObject7.bin" ContentType="application/vnd.openxmlformats-officedocument.oleObject"/>
  <Override PartName="/xl/drawings/drawing18.xml" ContentType="application/vnd.openxmlformats-officedocument.drawing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charts/chart9.xml" ContentType="application/vnd.openxmlformats-officedocument.drawingml.chart+xml"/>
  <Override PartName="/xl/drawings/drawing19.xml" ContentType="application/vnd.openxmlformats-officedocument.drawing+xml"/>
  <Override PartName="/xl/embeddings/oleObject8.bin" ContentType="application/vnd.openxmlformats-officedocument.oleObject"/>
  <Override PartName="/xl/drawings/drawing20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embeddings/oleObject9.bin" ContentType="application/vnd.openxmlformats-officedocument.oleObject"/>
  <Override PartName="/xl/comments2.xml" ContentType="application/vnd.openxmlformats-officedocument.spreadsheetml.comments+xml"/>
  <Override PartName="/xl/drawings/drawing22.xml" ContentType="application/vnd.openxmlformats-officedocument.drawing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charts/chart11.xml" ContentType="application/vnd.openxmlformats-officedocument.drawingml.chart+xml"/>
  <Override PartName="/xl/drawings/drawing23.xml" ContentType="application/vnd.openxmlformats-officedocument.drawing+xml"/>
  <Override PartName="/xl/embeddings/oleObject10.bin" ContentType="application/vnd.openxmlformats-officedocument.oleObject"/>
  <Override PartName="/xl/comments3.xml" ContentType="application/vnd.openxmlformats-officedocument.spreadsheetml.comments+xml"/>
  <Override PartName="/xl/drawings/drawing24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charts/chart12.xml" ContentType="application/vnd.openxmlformats-officedocument.drawingml.chart+xml"/>
  <Override PartName="/xl/drawings/drawing25.xml" ContentType="application/vnd.openxmlformats-officedocument.drawing+xml"/>
  <Override PartName="/xl/embeddings/oleObject11.bin" ContentType="application/vnd.openxmlformats-officedocument.oleObject"/>
  <Override PartName="/xl/drawings/drawing26.xml" ContentType="application/vnd.openxmlformats-officedocument.drawing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charts/chart14.xml" ContentType="application/vnd.openxmlformats-officedocument.drawingml.chart+xml"/>
  <Override PartName="/xl/drawings/drawing28.xml" ContentType="application/vnd.openxmlformats-officedocument.drawing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charts/chart15.xml" ContentType="application/vnd.openxmlformats-officedocument.drawingml.chart+xml"/>
  <Override PartName="/xl/drawings/drawing29.xml" ContentType="application/vnd.openxmlformats-officedocument.drawing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6.xml" ContentType="application/vnd.openxmlformats-officedocument.drawingml.chart+xml"/>
  <Override PartName="/xl/drawings/drawing30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charts/chart17.xml" ContentType="application/vnd.openxmlformats-officedocument.drawingml.chart+xml"/>
  <Override PartName="/xl/drawings/drawing31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charts/chart18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embeddings/oleObject12.bin" ContentType="application/vnd.openxmlformats-officedocument.oleObject"/>
  <Override PartName="/xl/comments4.xml" ContentType="application/vnd.openxmlformats-officedocument.spreadsheetml.comment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omments5.xml" ContentType="application/vnd.openxmlformats-officedocument.spreadsheetml.comments+xml"/>
  <Override PartName="/xl/drawings/drawing36.xml" ContentType="application/vnd.openxmlformats-officedocument.drawing+xml"/>
  <Override PartName="/xl/embeddings/oleObject13.bin" ContentType="application/vnd.openxmlformats-officedocument.oleObject"/>
  <Override PartName="/xl/tables/table37.xml" ContentType="application/vnd.openxmlformats-officedocument.spreadsheetml.table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9.xml" ContentType="application/vnd.openxmlformats-officedocument.drawingml.chart+xml"/>
  <Override PartName="/xl/drawings/drawing39.xml" ContentType="application/vnd.openxmlformats-officedocument.drawing+xml"/>
  <Override PartName="/xl/charts/chart2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1.xml" ContentType="application/vnd.openxmlformats-officedocument.drawing+xml"/>
  <Override PartName="/xl/charts/chart2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2.xml" ContentType="application/vnd.openxmlformats-officedocument.drawing+xml"/>
  <Override PartName="/xl/charts/chart2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3.xml" ContentType="application/vnd.openxmlformats-officedocument.drawing+xml"/>
  <Override PartName="/xl/charts/chart2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4.xml" ContentType="application/vnd.openxmlformats-officedocument.drawing+xml"/>
  <Override PartName="/xl/charts/chart2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5.xml" ContentType="application/vnd.openxmlformats-officedocument.drawing+xml"/>
  <Override PartName="/xl/charts/chart2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6.xml" ContentType="application/vnd.openxmlformats-officedocument.drawing+xml"/>
  <Override PartName="/xl/charts/chart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Trabajo\2018\Estadistica\"/>
    </mc:Choice>
  </mc:AlternateContent>
  <bookViews>
    <workbookView xWindow="0" yWindow="0" windowWidth="20490" windowHeight="7740" tabRatio="889" activeTab="29"/>
  </bookViews>
  <sheets>
    <sheet name="Resumen" sheetId="30" r:id="rId1"/>
    <sheet name="serie_h" sheetId="68" r:id="rId2"/>
    <sheet name="COB" sheetId="58" r:id="rId3"/>
    <sheet name="Cobertura" sheetId="59" state="hidden" r:id="rId4"/>
    <sheet name="A-DEM" sheetId="50" r:id="rId5"/>
    <sheet name="Atención" sheetId="49" state="hidden" r:id="rId6"/>
    <sheet name="ABS" sheetId="7" r:id="rId7"/>
    <sheet name="Absorción" sheetId="10" state="hidden" r:id="rId8"/>
    <sheet name="MAT" sheetId="9" r:id="rId9"/>
    <sheet name="Matrícula" sheetId="35" state="hidden" r:id="rId10"/>
    <sheet name="ACI" sheetId="3" r:id="rId11"/>
    <sheet name="Aprovechamiento" sheetId="36" state="hidden" r:id="rId12"/>
    <sheet name="AE" sheetId="53" r:id="rId13"/>
    <sheet name="Abandono " sheetId="51" state="hidden" r:id="rId14"/>
    <sheet name="REP" sheetId="55" r:id="rId15"/>
    <sheet name="Reprobación" sheetId="54" state="hidden" r:id="rId16"/>
    <sheet name="TE" sheetId="16" r:id="rId17"/>
    <sheet name="Tasa de Egreso" sheetId="56" state="hidden" r:id="rId18"/>
    <sheet name="TIT" sheetId="11" r:id="rId19"/>
    <sheet name="Titulación" sheetId="37" state="hidden" r:id="rId20"/>
    <sheet name="COSTO" sheetId="20" r:id="rId21"/>
    <sheet name="Costo por alumno" sheetId="38" state="hidden" r:id="rId22"/>
    <sheet name="A-DOC" sheetId="15" r:id="rId23"/>
    <sheet name="Alumno_Docente" sheetId="40" state="hidden" r:id="rId24"/>
    <sheet name="Becas " sheetId="14" r:id="rId25"/>
    <sheet name="Becas_Conalep" sheetId="39" state="hidden" r:id="rId26"/>
    <sheet name="A-PC" sheetId="32" r:id="rId27"/>
    <sheet name="ADM-PC" sheetId="33" r:id="rId28"/>
    <sheet name="computadoras" sheetId="61" state="hidden" r:id="rId29"/>
    <sheet name="CAP" sheetId="4" r:id="rId30"/>
    <sheet name="SERV-TEC" sheetId="66" r:id="rId31"/>
    <sheet name="CERT-COMP" sheetId="63" r:id="rId32"/>
    <sheet name="B-EXT" sheetId="5" r:id="rId33"/>
    <sheet name="Eficiencia_terminal" sheetId="17" state="hidden" r:id="rId34"/>
    <sheet name="Becas_ext" sheetId="67" state="hidden" r:id="rId35"/>
    <sheet name="Alumno_PC" sheetId="31" state="hidden" r:id="rId36"/>
    <sheet name="Administrativo_PC " sheetId="34" state="hidden" r:id="rId37"/>
    <sheet name="COMPETENCIAS" sheetId="64" state="hidden" r:id="rId38"/>
    <sheet name="SERVICIOS" sheetId="65" state="hidden" r:id="rId39"/>
    <sheet name="SNB" sheetId="1" r:id="rId40"/>
    <sheet name="C-PSP " sheetId="41" r:id="rId41"/>
    <sheet name="EPRT" sheetId="42" r:id="rId42"/>
    <sheet name="EPR" sheetId="43" r:id="rId43"/>
    <sheet name="EGC" sheetId="44" r:id="rId44"/>
    <sheet name="EGI" sheetId="45" r:id="rId45"/>
    <sheet name="AUTOF" sheetId="46" r:id="rId46"/>
    <sheet name="CAIP" sheetId="47" r:id="rId47"/>
    <sheet name="CNPR" sheetId="48" r:id="rId48"/>
  </sheets>
  <externalReferences>
    <externalReference r:id="rId49"/>
  </externalReferences>
  <definedNames>
    <definedName name="_xlnm._FilterDatabase" localSheetId="45" hidden="1">AUTOF!$C$20:$C$30</definedName>
    <definedName name="_xlnm._FilterDatabase" localSheetId="46" hidden="1">CAIP!$C$20:$C$27</definedName>
    <definedName name="_xlnm._FilterDatabase" localSheetId="47" hidden="1">CNPR!$C$21:$C$26</definedName>
    <definedName name="_xlnm._FilterDatabase" localSheetId="33" hidden="1">Eficiencia_terminal!$A$10:$D$10</definedName>
    <definedName name="_xlnm._FilterDatabase" localSheetId="43" hidden="1">EGC!$C$19:$C$24</definedName>
    <definedName name="_xlnm._FilterDatabase" localSheetId="44" hidden="1">EGI!$C$20:$C$29</definedName>
    <definedName name="_xlnm._FilterDatabase" localSheetId="42" hidden="1">EPR!$C$19:$C$28</definedName>
    <definedName name="_xlnm._FilterDatabase" localSheetId="41" hidden="1">EPRT!$C$19:$C$29</definedName>
    <definedName name="A_impresión_IM" localSheetId="13">#REF!</definedName>
    <definedName name="A_impresión_IM" localSheetId="7">#REF!</definedName>
    <definedName name="A_impresión_IM" localSheetId="36">#REF!</definedName>
    <definedName name="A_impresión_IM" localSheetId="23">#REF!</definedName>
    <definedName name="A_impresión_IM" localSheetId="35">#REF!</definedName>
    <definedName name="A_impresión_IM" localSheetId="11">#REF!</definedName>
    <definedName name="A_impresión_IM" localSheetId="5">#REF!</definedName>
    <definedName name="A_impresión_IM" localSheetId="25">#REF!</definedName>
    <definedName name="A_impresión_IM" localSheetId="34">#REF!</definedName>
    <definedName name="A_impresión_IM" localSheetId="3">#REF!</definedName>
    <definedName name="A_impresión_IM" localSheetId="37">#REF!</definedName>
    <definedName name="A_impresión_IM" localSheetId="21">#REF!</definedName>
    <definedName name="A_impresión_IM" localSheetId="33">#REF!</definedName>
    <definedName name="A_impresión_IM" localSheetId="9">#REF!</definedName>
    <definedName name="A_impresión_IM" localSheetId="15">#REF!</definedName>
    <definedName name="A_impresión_IM" localSheetId="38">#REF!</definedName>
    <definedName name="A_impresión_IM" localSheetId="17">#REF!</definedName>
    <definedName name="A_impresión_IM" localSheetId="19">#REF!</definedName>
    <definedName name="a_impresión_imn" localSheetId="13">#REF!</definedName>
    <definedName name="a_impresión_imn" localSheetId="7">#REF!</definedName>
    <definedName name="a_impresión_imn" localSheetId="36">#REF!</definedName>
    <definedName name="a_impresión_imn" localSheetId="23">#REF!</definedName>
    <definedName name="a_impresión_imn" localSheetId="35">#REF!</definedName>
    <definedName name="a_impresión_imn" localSheetId="11">#REF!</definedName>
    <definedName name="a_impresión_imn" localSheetId="5">#REF!</definedName>
    <definedName name="a_impresión_imn" localSheetId="25">#REF!</definedName>
    <definedName name="a_impresión_imn" localSheetId="34">#REF!</definedName>
    <definedName name="a_impresión_imn" localSheetId="3">#REF!</definedName>
    <definedName name="a_impresión_imn" localSheetId="37">#REF!</definedName>
    <definedName name="a_impresión_imn" localSheetId="21">#REF!</definedName>
    <definedName name="a_impresión_imn" localSheetId="33">#REF!</definedName>
    <definedName name="a_impresión_imn" localSheetId="9">#REF!</definedName>
    <definedName name="a_impresión_imn" localSheetId="15">#REF!</definedName>
    <definedName name="a_impresión_imn" localSheetId="38">#REF!</definedName>
    <definedName name="a_impresión_imn" localSheetId="17">#REF!</definedName>
    <definedName name="a_impresión_imn" localSheetId="19">#REF!</definedName>
    <definedName name="Abril" localSheetId="13">#REF!</definedName>
    <definedName name="Abril" localSheetId="7">#REF!</definedName>
    <definedName name="Abril" localSheetId="36">#REF!</definedName>
    <definedName name="Abril" localSheetId="23">#REF!</definedName>
    <definedName name="Abril" localSheetId="35">#REF!</definedName>
    <definedName name="Abril" localSheetId="11">#REF!</definedName>
    <definedName name="Abril" localSheetId="5">#REF!</definedName>
    <definedName name="Abril" localSheetId="25">#REF!</definedName>
    <definedName name="Abril" localSheetId="34">#REF!</definedName>
    <definedName name="Abril" localSheetId="3">#REF!</definedName>
    <definedName name="Abril" localSheetId="37">#REF!</definedName>
    <definedName name="Abril" localSheetId="21">#REF!</definedName>
    <definedName name="Abril" localSheetId="33">#REF!</definedName>
    <definedName name="Abril" localSheetId="9">#REF!</definedName>
    <definedName name="Abril" localSheetId="15">#REF!</definedName>
    <definedName name="Abril" localSheetId="38">#REF!</definedName>
    <definedName name="Abril" localSheetId="17">#REF!</definedName>
    <definedName name="Abril" localSheetId="19">#REF!</definedName>
    <definedName name="AbrilA" localSheetId="13">#REF!</definedName>
    <definedName name="AbrilA" localSheetId="7">#REF!</definedName>
    <definedName name="AbrilA" localSheetId="36">#REF!</definedName>
    <definedName name="AbrilA" localSheetId="23">#REF!</definedName>
    <definedName name="AbrilA" localSheetId="35">#REF!</definedName>
    <definedName name="AbrilA" localSheetId="11">#REF!</definedName>
    <definedName name="AbrilA" localSheetId="5">#REF!</definedName>
    <definedName name="AbrilA" localSheetId="25">#REF!</definedName>
    <definedName name="AbrilA" localSheetId="34">#REF!</definedName>
    <definedName name="AbrilA" localSheetId="3">#REF!</definedName>
    <definedName name="AbrilA" localSheetId="37">#REF!</definedName>
    <definedName name="AbrilA" localSheetId="21">#REF!</definedName>
    <definedName name="AbrilA" localSheetId="33">#REF!</definedName>
    <definedName name="AbrilA" localSheetId="9">#REF!</definedName>
    <definedName name="AbrilA" localSheetId="15">#REF!</definedName>
    <definedName name="AbrilA" localSheetId="38">#REF!</definedName>
    <definedName name="AbrilA" localSheetId="17">#REF!</definedName>
    <definedName name="AbrilA" localSheetId="19">#REF!</definedName>
    <definedName name="Agosto" localSheetId="13">#REF!</definedName>
    <definedName name="Agosto" localSheetId="7">#REF!</definedName>
    <definedName name="Agosto" localSheetId="36">#REF!</definedName>
    <definedName name="Agosto" localSheetId="23">#REF!</definedName>
    <definedName name="Agosto" localSheetId="35">#REF!</definedName>
    <definedName name="Agosto" localSheetId="11">#REF!</definedName>
    <definedName name="Agosto" localSheetId="5">#REF!</definedName>
    <definedName name="Agosto" localSheetId="25">#REF!</definedName>
    <definedName name="Agosto" localSheetId="34">#REF!</definedName>
    <definedName name="Agosto" localSheetId="3">#REF!</definedName>
    <definedName name="Agosto" localSheetId="37">#REF!</definedName>
    <definedName name="Agosto" localSheetId="21">#REF!</definedName>
    <definedName name="Agosto" localSheetId="33">#REF!</definedName>
    <definedName name="Agosto" localSheetId="9">#REF!</definedName>
    <definedName name="Agosto" localSheetId="15">#REF!</definedName>
    <definedName name="Agosto" localSheetId="38">#REF!</definedName>
    <definedName name="Agosto" localSheetId="17">#REF!</definedName>
    <definedName name="Agosto" localSheetId="19">#REF!</definedName>
    <definedName name="AgostoA" localSheetId="13">#REF!</definedName>
    <definedName name="AgostoA" localSheetId="7">#REF!</definedName>
    <definedName name="AgostoA" localSheetId="36">#REF!</definedName>
    <definedName name="AgostoA" localSheetId="23">#REF!</definedName>
    <definedName name="AgostoA" localSheetId="35">#REF!</definedName>
    <definedName name="AgostoA" localSheetId="11">#REF!</definedName>
    <definedName name="AgostoA" localSheetId="5">#REF!</definedName>
    <definedName name="AgostoA" localSheetId="25">#REF!</definedName>
    <definedName name="AgostoA" localSheetId="34">#REF!</definedName>
    <definedName name="AgostoA" localSheetId="3">#REF!</definedName>
    <definedName name="AgostoA" localSheetId="37">#REF!</definedName>
    <definedName name="AgostoA" localSheetId="21">#REF!</definedName>
    <definedName name="AgostoA" localSheetId="33">#REF!</definedName>
    <definedName name="AgostoA" localSheetId="9">#REF!</definedName>
    <definedName name="AgostoA" localSheetId="15">#REF!</definedName>
    <definedName name="AgostoA" localSheetId="38">#REF!</definedName>
    <definedName name="AgostoA" localSheetId="17">#REF!</definedName>
    <definedName name="AgostoA" localSheetId="19">#REF!</definedName>
    <definedName name="_xlnm.Print_Area" localSheetId="6">ABS!$A$1:$H$51</definedName>
    <definedName name="_xlnm.Print_Area" localSheetId="10">ACI!$A$1:$H$51</definedName>
    <definedName name="_xlnm.Print_Area" localSheetId="23">Alumno_Docente!$A$1:$N$40</definedName>
    <definedName name="_xlnm.Print_Area" localSheetId="11">Aprovechamiento!$A$1:$K$40</definedName>
    <definedName name="_xlnm.Print_Area" localSheetId="45">AUTOF!$A$1:$J$32</definedName>
    <definedName name="_xlnm.Print_Area" localSheetId="34">Becas_ext!$A$1:$D$40</definedName>
    <definedName name="_xlnm.Print_Area" localSheetId="46">CAIP!$A$1:$J$32</definedName>
    <definedName name="_xlnm.Print_Area" localSheetId="31">'CERT-COMP'!$A$1:$I$52</definedName>
    <definedName name="_xlnm.Print_Area" localSheetId="47">CNPR!$A$1:$J$32</definedName>
    <definedName name="_xlnm.Print_Area" localSheetId="37">COMPETENCIAS!$A$1:$F$48</definedName>
    <definedName name="_xlnm.Print_Area" localSheetId="20">COSTO!$A$1:$H$52</definedName>
    <definedName name="_xlnm.Print_Area" localSheetId="21">'Costo por alumno'!$A$1:$D$38</definedName>
    <definedName name="_xlnm.Print_Area" localSheetId="40">'C-PSP '!$A$1:$J$32</definedName>
    <definedName name="_xlnm.Print_Area" localSheetId="33">Eficiencia_terminal!$A$1:$D$51</definedName>
    <definedName name="_xlnm.Print_Area" localSheetId="43">EGC!$A$1:$J$32</definedName>
    <definedName name="_xlnm.Print_Area" localSheetId="44">EGI!$A$1:$J$32</definedName>
    <definedName name="_xlnm.Print_Area" localSheetId="42">EPR!$A$1:$J$37</definedName>
    <definedName name="_xlnm.Print_Area" localSheetId="41">EPRT!$A$1:$J$32</definedName>
    <definedName name="_xlnm.Print_Area" localSheetId="9">Matrícula!$A$1:$O$60</definedName>
    <definedName name="_xlnm.Print_Area" localSheetId="14">REP!$A$1:$H$52</definedName>
    <definedName name="_xlnm.Print_Area" localSheetId="0">Resumen!$A$1:$G$65</definedName>
    <definedName name="_xlnm.Print_Area" localSheetId="1">serie_h!$A$1:$G$65</definedName>
    <definedName name="_xlnm.Print_Area" localSheetId="38">SERVICIOS!$A$1:$AE$61</definedName>
    <definedName name="_xlnm.Print_Area" localSheetId="16">TE!$A$1:$H$47</definedName>
    <definedName name="Clave" localSheetId="13">#REF!</definedName>
    <definedName name="Clave" localSheetId="7">#REF!</definedName>
    <definedName name="Clave" localSheetId="36">#REF!</definedName>
    <definedName name="Clave" localSheetId="23">#REF!</definedName>
    <definedName name="Clave" localSheetId="35">#REF!</definedName>
    <definedName name="Clave" localSheetId="11">#REF!</definedName>
    <definedName name="Clave" localSheetId="5">#REF!</definedName>
    <definedName name="Clave" localSheetId="25">#REF!</definedName>
    <definedName name="Clave" localSheetId="34">#REF!</definedName>
    <definedName name="Clave" localSheetId="3">#REF!</definedName>
    <definedName name="Clave" localSheetId="37">#REF!</definedName>
    <definedName name="Clave" localSheetId="21">#REF!</definedName>
    <definedName name="Clave" localSheetId="33">#REF!</definedName>
    <definedName name="Clave" localSheetId="9">#REF!</definedName>
    <definedName name="Clave" localSheetId="15">#REF!</definedName>
    <definedName name="Clave" localSheetId="38">#REF!</definedName>
    <definedName name="Clave" localSheetId="17">#REF!</definedName>
    <definedName name="Clave" localSheetId="19">#REF!</definedName>
    <definedName name="Desviación" localSheetId="13">IF(AND(#REF!=0,#REF!=0),0,IF(AND(#REF!=0,#REF!&gt;0),"----",(#REF!-#REF!)/#REF!))</definedName>
    <definedName name="Desviación" localSheetId="7">IF(AND(#REF!=0,#REF!=0),0,IF(AND(#REF!=0,#REF!&gt;0),"----",(#REF!-#REF!)/#REF!))</definedName>
    <definedName name="Desviación" localSheetId="36">IF(AND(#REF!=0,#REF!=0),0,IF(AND(#REF!=0,#REF!&gt;0),"----",(#REF!-#REF!)/#REF!))</definedName>
    <definedName name="Desviación" localSheetId="23">IF(AND(#REF!=0,#REF!=0),0,IF(AND(#REF!=0,#REF!&gt;0),"----",(#REF!-#REF!)/#REF!))</definedName>
    <definedName name="Desviación" localSheetId="35">IF(AND(#REF!=0,#REF!=0),0,IF(AND(#REF!=0,#REF!&gt;0),"----",(#REF!-#REF!)/#REF!))</definedName>
    <definedName name="Desviación" localSheetId="11">IF(AND(#REF!=0,#REF!=0),0,IF(AND(#REF!=0,#REF!&gt;0),"----",(#REF!-#REF!)/#REF!))</definedName>
    <definedName name="Desviación" localSheetId="5">IF(AND(#REF!=0,#REF!=0),0,IF(AND(#REF!=0,#REF!&gt;0),"----",(#REF!-#REF!)/#REF!))</definedName>
    <definedName name="Desviación" localSheetId="25">IF(AND(#REF!=0,#REF!=0),0,IF(AND(#REF!=0,#REF!&gt;0),"----",(#REF!-#REF!)/#REF!))</definedName>
    <definedName name="Desviación" localSheetId="34">IF(AND(#REF!=0,#REF!=0),0,IF(AND(#REF!=0,#REF!&gt;0),"----",(#REF!-#REF!)/#REF!))</definedName>
    <definedName name="Desviación" localSheetId="3">IF(AND(#REF!=0,#REF!=0),0,IF(AND(#REF!=0,#REF!&gt;0),"----",(#REF!-#REF!)/#REF!))</definedName>
    <definedName name="Desviación" localSheetId="37">IF(AND(#REF!=0,#REF!=0),0,IF(AND(#REF!=0,#REF!&gt;0),"----",(#REF!-#REF!)/#REF!))</definedName>
    <definedName name="Desviación" localSheetId="21">IF(AND(#REF!=0,#REF!=0),0,IF(AND(#REF!=0,#REF!&gt;0),"----",(#REF!-#REF!)/#REF!))</definedName>
    <definedName name="Desviación" localSheetId="33">IF(AND(#REF!=0,#REF!=0),0,IF(AND(#REF!=0,#REF!&gt;0),"----",(#REF!-#REF!)/#REF!))</definedName>
    <definedName name="Desviación" localSheetId="9">IF(AND(#REF!=0,#REF!=0),0,IF(AND(#REF!=0,#REF!&gt;0),"----",(#REF!-#REF!)/#REF!))</definedName>
    <definedName name="Desviación" localSheetId="15">IF(AND(#REF!=0,#REF!=0),0,IF(AND(#REF!=0,#REF!&gt;0),"----",(#REF!-#REF!)/#REF!))</definedName>
    <definedName name="Desviación" localSheetId="38">IF(AND(#REF!=0,#REF!=0),0,IF(AND(#REF!=0,#REF!&gt;0),"----",(#REF!-#REF!)/#REF!))</definedName>
    <definedName name="Desviación" localSheetId="17">IF(AND(#REF!=0,#REF!=0),0,IF(AND(#REF!=0,#REF!&gt;0),"----",(#REF!-#REF!)/#REF!))</definedName>
    <definedName name="Desviación" localSheetId="19">IF(AND(#REF!=0,#REF!=0),0,IF(AND(#REF!=0,#REF!&gt;0),"----",(#REF!-#REF!)/#REF!))</definedName>
    <definedName name="Diciembre" localSheetId="13">#REF!</definedName>
    <definedName name="Diciembre" localSheetId="7">#REF!</definedName>
    <definedName name="Diciembre" localSheetId="36">#REF!</definedName>
    <definedName name="Diciembre" localSheetId="23">#REF!</definedName>
    <definedName name="Diciembre" localSheetId="35">#REF!</definedName>
    <definedName name="Diciembre" localSheetId="11">#REF!</definedName>
    <definedName name="Diciembre" localSheetId="5">#REF!</definedName>
    <definedName name="Diciembre" localSheetId="25">#REF!</definedName>
    <definedName name="Diciembre" localSheetId="34">#REF!</definedName>
    <definedName name="Diciembre" localSheetId="3">#REF!</definedName>
    <definedName name="Diciembre" localSheetId="37">#REF!</definedName>
    <definedName name="Diciembre" localSheetId="21">#REF!</definedName>
    <definedName name="Diciembre" localSheetId="33">#REF!</definedName>
    <definedName name="Diciembre" localSheetId="9">#REF!</definedName>
    <definedName name="Diciembre" localSheetId="15">#REF!</definedName>
    <definedName name="Diciembre" localSheetId="38">#REF!</definedName>
    <definedName name="Diciembre" localSheetId="17">#REF!</definedName>
    <definedName name="Diciembre" localSheetId="19">#REF!</definedName>
    <definedName name="DiciembreA" localSheetId="13">#REF!</definedName>
    <definedName name="DiciembreA" localSheetId="7">#REF!</definedName>
    <definedName name="DiciembreA" localSheetId="36">#REF!</definedName>
    <definedName name="DiciembreA" localSheetId="23">#REF!</definedName>
    <definedName name="DiciembreA" localSheetId="35">#REF!</definedName>
    <definedName name="DiciembreA" localSheetId="11">#REF!</definedName>
    <definedName name="DiciembreA" localSheetId="5">#REF!</definedName>
    <definedName name="DiciembreA" localSheetId="25">#REF!</definedName>
    <definedName name="DiciembreA" localSheetId="34">#REF!</definedName>
    <definedName name="DiciembreA" localSheetId="3">#REF!</definedName>
    <definedName name="DiciembreA" localSheetId="37">#REF!</definedName>
    <definedName name="DiciembreA" localSheetId="21">#REF!</definedName>
    <definedName name="DiciembreA" localSheetId="33">#REF!</definedName>
    <definedName name="DiciembreA" localSheetId="9">#REF!</definedName>
    <definedName name="DiciembreA" localSheetId="15">#REF!</definedName>
    <definedName name="DiciembreA" localSheetId="38">#REF!</definedName>
    <definedName name="DiciembreA" localSheetId="17">#REF!</definedName>
    <definedName name="DiciembreA" localSheetId="19">#REF!</definedName>
    <definedName name="Enero" localSheetId="13">#REF!</definedName>
    <definedName name="Enero" localSheetId="7">#REF!</definedName>
    <definedName name="Enero" localSheetId="36">#REF!</definedName>
    <definedName name="Enero" localSheetId="23">#REF!</definedName>
    <definedName name="Enero" localSheetId="35">#REF!</definedName>
    <definedName name="Enero" localSheetId="11">#REF!</definedName>
    <definedName name="Enero" localSheetId="5">#REF!</definedName>
    <definedName name="Enero" localSheetId="25">#REF!</definedName>
    <definedName name="Enero" localSheetId="34">#REF!</definedName>
    <definedName name="Enero" localSheetId="3">#REF!</definedName>
    <definedName name="Enero" localSheetId="37">#REF!</definedName>
    <definedName name="Enero" localSheetId="21">#REF!</definedName>
    <definedName name="Enero" localSheetId="33">#REF!</definedName>
    <definedName name="Enero" localSheetId="9">#REF!</definedName>
    <definedName name="Enero" localSheetId="15">#REF!</definedName>
    <definedName name="Enero" localSheetId="38">#REF!</definedName>
    <definedName name="Enero" localSheetId="17">#REF!</definedName>
    <definedName name="Enero" localSheetId="19">#REF!</definedName>
    <definedName name="EneroA" localSheetId="13">#REF!</definedName>
    <definedName name="EneroA" localSheetId="7">#REF!</definedName>
    <definedName name="EneroA" localSheetId="36">#REF!</definedName>
    <definedName name="EneroA" localSheetId="23">#REF!</definedName>
    <definedName name="EneroA" localSheetId="35">#REF!</definedName>
    <definedName name="EneroA" localSheetId="11">#REF!</definedName>
    <definedName name="EneroA" localSheetId="5">#REF!</definedName>
    <definedName name="EneroA" localSheetId="25">#REF!</definedName>
    <definedName name="EneroA" localSheetId="34">#REF!</definedName>
    <definedName name="EneroA" localSheetId="3">#REF!</definedName>
    <definedName name="EneroA" localSheetId="37">#REF!</definedName>
    <definedName name="EneroA" localSheetId="21">#REF!</definedName>
    <definedName name="EneroA" localSheetId="33">#REF!</definedName>
    <definedName name="EneroA" localSheetId="9">#REF!</definedName>
    <definedName name="EneroA" localSheetId="15">#REF!</definedName>
    <definedName name="EneroA" localSheetId="38">#REF!</definedName>
    <definedName name="EneroA" localSheetId="17">#REF!</definedName>
    <definedName name="EneroA" localSheetId="19">#REF!</definedName>
    <definedName name="Entidad" localSheetId="13">#REF!</definedName>
    <definedName name="Entidad" localSheetId="7">#REF!</definedName>
    <definedName name="Entidad" localSheetId="36">#REF!</definedName>
    <definedName name="Entidad" localSheetId="23">#REF!</definedName>
    <definedName name="Entidad" localSheetId="35">#REF!</definedName>
    <definedName name="Entidad" localSheetId="11">#REF!</definedName>
    <definedName name="Entidad" localSheetId="5">#REF!</definedName>
    <definedName name="Entidad" localSheetId="25">#REF!</definedName>
    <definedName name="Entidad" localSheetId="34">#REF!</definedName>
    <definedName name="Entidad" localSheetId="3">#REF!</definedName>
    <definedName name="Entidad" localSheetId="37">#REF!</definedName>
    <definedName name="Entidad" localSheetId="21">#REF!</definedName>
    <definedName name="Entidad" localSheetId="33">#REF!</definedName>
    <definedName name="Entidad" localSheetId="9">[1]cat!$A$2:$A$34</definedName>
    <definedName name="Entidad" localSheetId="15">#REF!</definedName>
    <definedName name="Entidad" localSheetId="38">#REF!</definedName>
    <definedName name="Entidad" localSheetId="17">#REF!</definedName>
    <definedName name="Entidad" localSheetId="19">#REF!</definedName>
    <definedName name="Febrero" localSheetId="13">#REF!</definedName>
    <definedName name="Febrero" localSheetId="7">#REF!</definedName>
    <definedName name="Febrero" localSheetId="36">#REF!</definedName>
    <definedName name="Febrero" localSheetId="23">#REF!</definedName>
    <definedName name="Febrero" localSheetId="35">#REF!</definedName>
    <definedName name="Febrero" localSheetId="11">#REF!</definedName>
    <definedName name="Febrero" localSheetId="5">#REF!</definedName>
    <definedName name="Febrero" localSheetId="25">#REF!</definedName>
    <definedName name="Febrero" localSheetId="34">#REF!</definedName>
    <definedName name="Febrero" localSheetId="3">#REF!</definedName>
    <definedName name="Febrero" localSheetId="37">#REF!</definedName>
    <definedName name="Febrero" localSheetId="21">#REF!</definedName>
    <definedName name="Febrero" localSheetId="33">#REF!</definedName>
    <definedName name="Febrero" localSheetId="9">#REF!</definedName>
    <definedName name="Febrero" localSheetId="15">#REF!</definedName>
    <definedName name="Febrero" localSheetId="38">#REF!</definedName>
    <definedName name="Febrero" localSheetId="17">#REF!</definedName>
    <definedName name="Febrero" localSheetId="19">#REF!</definedName>
    <definedName name="FebreroA" localSheetId="13">#REF!</definedName>
    <definedName name="FebreroA" localSheetId="7">#REF!</definedName>
    <definedName name="FebreroA" localSheetId="36">#REF!</definedName>
    <definedName name="FebreroA" localSheetId="23">#REF!</definedName>
    <definedName name="FebreroA" localSheetId="35">#REF!</definedName>
    <definedName name="FebreroA" localSheetId="11">#REF!</definedName>
    <definedName name="FebreroA" localSheetId="5">#REF!</definedName>
    <definedName name="FebreroA" localSheetId="25">#REF!</definedName>
    <definedName name="FebreroA" localSheetId="34">#REF!</definedName>
    <definedName name="FebreroA" localSheetId="3">#REF!</definedName>
    <definedName name="FebreroA" localSheetId="37">#REF!</definedName>
    <definedName name="FebreroA" localSheetId="21">#REF!</definedName>
    <definedName name="FebreroA" localSheetId="33">#REF!</definedName>
    <definedName name="FebreroA" localSheetId="9">#REF!</definedName>
    <definedName name="FebreroA" localSheetId="15">#REF!</definedName>
    <definedName name="FebreroA" localSheetId="38">#REF!</definedName>
    <definedName name="FebreroA" localSheetId="17">#REF!</definedName>
    <definedName name="FebreroA" localSheetId="19">#REF!</definedName>
    <definedName name="Julio" localSheetId="13">#REF!</definedName>
    <definedName name="Julio" localSheetId="7">#REF!</definedName>
    <definedName name="Julio" localSheetId="36">#REF!</definedName>
    <definedName name="Julio" localSheetId="23">#REF!</definedName>
    <definedName name="Julio" localSheetId="35">#REF!</definedName>
    <definedName name="Julio" localSheetId="11">#REF!</definedName>
    <definedName name="Julio" localSheetId="5">#REF!</definedName>
    <definedName name="Julio" localSheetId="25">#REF!</definedName>
    <definedName name="Julio" localSheetId="34">#REF!</definedName>
    <definedName name="Julio" localSheetId="3">#REF!</definedName>
    <definedName name="Julio" localSheetId="37">#REF!</definedName>
    <definedName name="Julio" localSheetId="21">#REF!</definedName>
    <definedName name="Julio" localSheetId="33">#REF!</definedName>
    <definedName name="Julio" localSheetId="9">#REF!</definedName>
    <definedName name="Julio" localSheetId="15">#REF!</definedName>
    <definedName name="Julio" localSheetId="38">#REF!</definedName>
    <definedName name="Julio" localSheetId="17">#REF!</definedName>
    <definedName name="Julio" localSheetId="19">#REF!</definedName>
    <definedName name="JulioA" localSheetId="13">#REF!</definedName>
    <definedName name="JulioA" localSheetId="7">#REF!</definedName>
    <definedName name="JulioA" localSheetId="36">#REF!</definedName>
    <definedName name="JulioA" localSheetId="23">#REF!</definedName>
    <definedName name="JulioA" localSheetId="35">#REF!</definedName>
    <definedName name="JulioA" localSheetId="11">#REF!</definedName>
    <definedName name="JulioA" localSheetId="5">#REF!</definedName>
    <definedName name="JulioA" localSheetId="25">#REF!</definedName>
    <definedName name="JulioA" localSheetId="34">#REF!</definedName>
    <definedName name="JulioA" localSheetId="3">#REF!</definedName>
    <definedName name="JulioA" localSheetId="37">#REF!</definedName>
    <definedName name="JulioA" localSheetId="21">#REF!</definedName>
    <definedName name="JulioA" localSheetId="33">#REF!</definedName>
    <definedName name="JulioA" localSheetId="9">#REF!</definedName>
    <definedName name="JulioA" localSheetId="15">#REF!</definedName>
    <definedName name="JulioA" localSheetId="38">#REF!</definedName>
    <definedName name="JulioA" localSheetId="17">#REF!</definedName>
    <definedName name="JulioA" localSheetId="19">#REF!</definedName>
    <definedName name="Junio" localSheetId="13">#REF!</definedName>
    <definedName name="Junio" localSheetId="7">#REF!</definedName>
    <definedName name="Junio" localSheetId="36">#REF!</definedName>
    <definedName name="Junio" localSheetId="23">#REF!</definedName>
    <definedName name="Junio" localSheetId="35">#REF!</definedName>
    <definedName name="Junio" localSheetId="11">#REF!</definedName>
    <definedName name="Junio" localSheetId="5">#REF!</definedName>
    <definedName name="Junio" localSheetId="25">#REF!</definedName>
    <definedName name="Junio" localSheetId="34">#REF!</definedName>
    <definedName name="Junio" localSheetId="3">#REF!</definedName>
    <definedName name="Junio" localSheetId="37">#REF!</definedName>
    <definedName name="Junio" localSheetId="21">#REF!</definedName>
    <definedName name="Junio" localSheetId="33">#REF!</definedName>
    <definedName name="Junio" localSheetId="9">#REF!</definedName>
    <definedName name="Junio" localSheetId="15">#REF!</definedName>
    <definedName name="Junio" localSheetId="38">#REF!</definedName>
    <definedName name="Junio" localSheetId="17">#REF!</definedName>
    <definedName name="Junio" localSheetId="19">#REF!</definedName>
    <definedName name="JunioA" localSheetId="13">#REF!</definedName>
    <definedName name="JunioA" localSheetId="7">#REF!</definedName>
    <definedName name="JunioA" localSheetId="36">#REF!</definedName>
    <definedName name="JunioA" localSheetId="23">#REF!</definedName>
    <definedName name="JunioA" localSheetId="35">#REF!</definedName>
    <definedName name="JunioA" localSheetId="11">#REF!</definedName>
    <definedName name="JunioA" localSheetId="5">#REF!</definedName>
    <definedName name="JunioA" localSheetId="25">#REF!</definedName>
    <definedName name="JunioA" localSheetId="34">#REF!</definedName>
    <definedName name="JunioA" localSheetId="3">#REF!</definedName>
    <definedName name="JunioA" localSheetId="37">#REF!</definedName>
    <definedName name="JunioA" localSheetId="21">#REF!</definedName>
    <definedName name="JunioA" localSheetId="33">#REF!</definedName>
    <definedName name="JunioA" localSheetId="9">#REF!</definedName>
    <definedName name="JunioA" localSheetId="15">#REF!</definedName>
    <definedName name="JunioA" localSheetId="38">#REF!</definedName>
    <definedName name="JunioA" localSheetId="17">#REF!</definedName>
    <definedName name="JunioA" localSheetId="19">#REF!</definedName>
    <definedName name="Marzo" localSheetId="13">#REF!</definedName>
    <definedName name="Marzo" localSheetId="7">#REF!</definedName>
    <definedName name="Marzo" localSheetId="36">#REF!</definedName>
    <definedName name="Marzo" localSheetId="23">#REF!</definedName>
    <definedName name="Marzo" localSheetId="35">#REF!</definedName>
    <definedName name="Marzo" localSheetId="11">#REF!</definedName>
    <definedName name="Marzo" localSheetId="5">#REF!</definedName>
    <definedName name="Marzo" localSheetId="25">#REF!</definedName>
    <definedName name="Marzo" localSheetId="34">#REF!</definedName>
    <definedName name="Marzo" localSheetId="3">#REF!</definedName>
    <definedName name="Marzo" localSheetId="37">#REF!</definedName>
    <definedName name="Marzo" localSheetId="21">#REF!</definedName>
    <definedName name="Marzo" localSheetId="33">#REF!</definedName>
    <definedName name="Marzo" localSheetId="9">#REF!</definedName>
    <definedName name="Marzo" localSheetId="15">#REF!</definedName>
    <definedName name="Marzo" localSheetId="38">#REF!</definedName>
    <definedName name="Marzo" localSheetId="17">#REF!</definedName>
    <definedName name="Marzo" localSheetId="19">#REF!</definedName>
    <definedName name="MarzoA" localSheetId="13">#REF!</definedName>
    <definedName name="MarzoA" localSheetId="7">#REF!</definedName>
    <definedName name="MarzoA" localSheetId="36">#REF!</definedName>
    <definedName name="MarzoA" localSheetId="23">#REF!</definedName>
    <definedName name="MarzoA" localSheetId="35">#REF!</definedName>
    <definedName name="MarzoA" localSheetId="11">#REF!</definedName>
    <definedName name="MarzoA" localSheetId="5">#REF!</definedName>
    <definedName name="MarzoA" localSheetId="25">#REF!</definedName>
    <definedName name="MarzoA" localSheetId="34">#REF!</definedName>
    <definedName name="MarzoA" localSheetId="3">#REF!</definedName>
    <definedName name="MarzoA" localSheetId="37">#REF!</definedName>
    <definedName name="MarzoA" localSheetId="21">#REF!</definedName>
    <definedName name="MarzoA" localSheetId="33">#REF!</definedName>
    <definedName name="MarzoA" localSheetId="9">#REF!</definedName>
    <definedName name="MarzoA" localSheetId="15">#REF!</definedName>
    <definedName name="MarzoA" localSheetId="38">#REF!</definedName>
    <definedName name="MarzoA" localSheetId="17">#REF!</definedName>
    <definedName name="MarzoA" localSheetId="19">#REF!</definedName>
    <definedName name="MaxAnual" localSheetId="13">MAX(#REF!,#REF!,#REF!,#REF!,#REF!,#REF!,#REF!,#REF!,#REF!,#REF!,#REF!,#REF!)</definedName>
    <definedName name="MaxAnual" localSheetId="7">MAX(#REF!,#REF!,#REF!,#REF!,#REF!,#REF!,#REF!,#REF!,#REF!,#REF!,#REF!,#REF!)</definedName>
    <definedName name="MaxAnual" localSheetId="36">MAX(#REF!,#REF!,#REF!,#REF!,#REF!,#REF!,#REF!,#REF!,#REF!,#REF!,#REF!,#REF!)</definedName>
    <definedName name="MaxAnual" localSheetId="23">MAX(#REF!,#REF!,#REF!,#REF!,#REF!,#REF!,#REF!,#REF!,#REF!,#REF!,#REF!,#REF!)</definedName>
    <definedName name="MaxAnual" localSheetId="35">MAX(#REF!,#REF!,#REF!,#REF!,#REF!,#REF!,#REF!,#REF!,#REF!,#REF!,#REF!,#REF!)</definedName>
    <definedName name="MaxAnual" localSheetId="11">MAX(#REF!,#REF!,#REF!,#REF!,#REF!,#REF!,#REF!,#REF!,#REF!,#REF!,#REF!,#REF!)</definedName>
    <definedName name="MaxAnual" localSheetId="5">MAX(#REF!,#REF!,#REF!,#REF!,#REF!,#REF!,#REF!,#REF!,#REF!,#REF!,#REF!,#REF!)</definedName>
    <definedName name="MaxAnual" localSheetId="25">MAX(#REF!,#REF!,#REF!,#REF!,#REF!,#REF!,#REF!,#REF!,#REF!,#REF!,#REF!,#REF!)</definedName>
    <definedName name="MaxAnual" localSheetId="34">MAX(#REF!,#REF!,#REF!,#REF!,#REF!,#REF!,#REF!,#REF!,#REF!,#REF!,#REF!,#REF!)</definedName>
    <definedName name="MaxAnual" localSheetId="3">MAX(#REF!,#REF!,#REF!,#REF!,#REF!,#REF!,#REF!,#REF!,#REF!,#REF!,#REF!,#REF!)</definedName>
    <definedName name="MaxAnual" localSheetId="37">MAX(#REF!,#REF!,#REF!,#REF!,#REF!,#REF!,#REF!,#REF!,#REF!,#REF!,#REF!,#REF!)</definedName>
    <definedName name="MaxAnual" localSheetId="21">MAX(#REF!,#REF!,#REF!,#REF!,#REF!,#REF!,#REF!,#REF!,#REF!,#REF!,#REF!,#REF!)</definedName>
    <definedName name="MaxAnual" localSheetId="9">MAX(#REF!,#REF!,#REF!,#REF!,#REF!,#REF!,#REF!,#REF!,#REF!,#REF!,#REF!,#REF!)</definedName>
    <definedName name="MaxAnual" localSheetId="15">MAX(#REF!,#REF!,#REF!,#REF!,#REF!,#REF!,#REF!,#REF!,#REF!,#REF!,#REF!,#REF!)</definedName>
    <definedName name="MaxAnual" localSheetId="38">MAX(#REF!,#REF!,#REF!,#REF!,#REF!,#REF!,#REF!,#REF!,#REF!,#REF!,#REF!,#REF!)</definedName>
    <definedName name="MaxAnual" localSheetId="17">MAX(#REF!,#REF!,#REF!,#REF!,#REF!,#REF!,#REF!,#REF!,#REF!,#REF!,#REF!,#REF!)</definedName>
    <definedName name="MaxAnual" localSheetId="19">MAX(#REF!,#REF!,#REF!,#REF!,#REF!,#REF!,#REF!,#REF!,#REF!,#REF!,#REF!,#REF!)</definedName>
    <definedName name="Máximo" localSheetId="13">MAX(#REF!)</definedName>
    <definedName name="Máximo" localSheetId="7">MAX(#REF!)</definedName>
    <definedName name="Máximo" localSheetId="36">MAX(#REF!)</definedName>
    <definedName name="Máximo" localSheetId="23">MAX(#REF!)</definedName>
    <definedName name="Máximo" localSheetId="35">MAX(#REF!)</definedName>
    <definedName name="Máximo" localSheetId="11">MAX(#REF!)</definedName>
    <definedName name="Máximo" localSheetId="5">MAX(#REF!)</definedName>
    <definedName name="Máximo" localSheetId="25">MAX(#REF!)</definedName>
    <definedName name="Máximo" localSheetId="34">MAX(#REF!)</definedName>
    <definedName name="Máximo" localSheetId="3">MAX(#REF!)</definedName>
    <definedName name="Máximo" localSheetId="37">MAX(#REF!)</definedName>
    <definedName name="Máximo" localSheetId="21">MAX(#REF!)</definedName>
    <definedName name="Máximo" localSheetId="9">MAX(#REF!)</definedName>
    <definedName name="Máximo" localSheetId="15">MAX(#REF!)</definedName>
    <definedName name="Máximo" localSheetId="38">MAX(#REF!)</definedName>
    <definedName name="Máximo" localSheetId="17">MAX(#REF!)</definedName>
    <definedName name="Máximo" localSheetId="19">MAX(#REF!)</definedName>
    <definedName name="MaxTrimestral" localSheetId="13">MAX(#REF!,#REF!,#REF!,#REF!)</definedName>
    <definedName name="MaxTrimestral" localSheetId="7">MAX(#REF!,#REF!,#REF!,#REF!)</definedName>
    <definedName name="MaxTrimestral" localSheetId="36">MAX(#REF!,#REF!,#REF!,#REF!)</definedName>
    <definedName name="MaxTrimestral" localSheetId="23">MAX(#REF!,#REF!,#REF!,#REF!)</definedName>
    <definedName name="MaxTrimestral" localSheetId="35">MAX(#REF!,#REF!,#REF!,#REF!)</definedName>
    <definedName name="MaxTrimestral" localSheetId="11">MAX(#REF!,#REF!,#REF!,#REF!)</definedName>
    <definedName name="MaxTrimestral" localSheetId="5">MAX(#REF!,#REF!,#REF!,#REF!)</definedName>
    <definedName name="MaxTrimestral" localSheetId="25">MAX(#REF!,#REF!,#REF!,#REF!)</definedName>
    <definedName name="MaxTrimestral" localSheetId="34">MAX(#REF!,#REF!,#REF!,#REF!)</definedName>
    <definedName name="MaxTrimestral" localSheetId="3">MAX(#REF!,#REF!,#REF!,#REF!)</definedName>
    <definedName name="MaxTrimestral" localSheetId="37">MAX(#REF!,#REF!,#REF!,#REF!)</definedName>
    <definedName name="MaxTrimestral" localSheetId="21">MAX(#REF!,#REF!,#REF!,#REF!)</definedName>
    <definedName name="MaxTrimestral" localSheetId="9">MAX(#REF!,#REF!,#REF!,#REF!)</definedName>
    <definedName name="MaxTrimestral" localSheetId="15">MAX(#REF!,#REF!,#REF!,#REF!)</definedName>
    <definedName name="MaxTrimestral" localSheetId="38">MAX(#REF!,#REF!,#REF!,#REF!)</definedName>
    <definedName name="MaxTrimestral" localSheetId="17">MAX(#REF!,#REF!,#REF!,#REF!)</definedName>
    <definedName name="MaxTrimestral" localSheetId="19">MAX(#REF!,#REF!,#REF!,#REF!)</definedName>
    <definedName name="Mayo" localSheetId="13">#REF!</definedName>
    <definedName name="Mayo" localSheetId="7">#REF!</definedName>
    <definedName name="Mayo" localSheetId="36">#REF!</definedName>
    <definedName name="Mayo" localSheetId="23">#REF!</definedName>
    <definedName name="Mayo" localSheetId="35">#REF!</definedName>
    <definedName name="Mayo" localSheetId="11">#REF!</definedName>
    <definedName name="Mayo" localSheetId="5">#REF!</definedName>
    <definedName name="Mayo" localSheetId="25">#REF!</definedName>
    <definedName name="Mayo" localSheetId="34">#REF!</definedName>
    <definedName name="Mayo" localSheetId="3">#REF!</definedName>
    <definedName name="Mayo" localSheetId="37">#REF!</definedName>
    <definedName name="Mayo" localSheetId="21">#REF!</definedName>
    <definedName name="Mayo" localSheetId="33">#REF!</definedName>
    <definedName name="Mayo" localSheetId="9">#REF!</definedName>
    <definedName name="Mayo" localSheetId="15">#REF!</definedName>
    <definedName name="Mayo" localSheetId="38">#REF!</definedName>
    <definedName name="Mayo" localSheetId="17">#REF!</definedName>
    <definedName name="Mayo" localSheetId="19">#REF!</definedName>
    <definedName name="MayoA" localSheetId="13">#REF!</definedName>
    <definedName name="MayoA" localSheetId="7">#REF!</definedName>
    <definedName name="MayoA" localSheetId="36">#REF!</definedName>
    <definedName name="MayoA" localSheetId="23">#REF!</definedName>
    <definedName name="MayoA" localSheetId="35">#REF!</definedName>
    <definedName name="MayoA" localSheetId="11">#REF!</definedName>
    <definedName name="MayoA" localSheetId="5">#REF!</definedName>
    <definedName name="MayoA" localSheetId="25">#REF!</definedName>
    <definedName name="MayoA" localSheetId="34">#REF!</definedName>
    <definedName name="MayoA" localSheetId="3">#REF!</definedName>
    <definedName name="MayoA" localSheetId="37">#REF!</definedName>
    <definedName name="MayoA" localSheetId="21">#REF!</definedName>
    <definedName name="MayoA" localSheetId="33">#REF!</definedName>
    <definedName name="MayoA" localSheetId="9">#REF!</definedName>
    <definedName name="MayoA" localSheetId="15">#REF!</definedName>
    <definedName name="MayoA" localSheetId="38">#REF!</definedName>
    <definedName name="MayoA" localSheetId="17">#REF!</definedName>
    <definedName name="MayoA" localSheetId="19">#REF!</definedName>
    <definedName name="Noviembre" localSheetId="13">#REF!</definedName>
    <definedName name="Noviembre" localSheetId="7">#REF!</definedName>
    <definedName name="Noviembre" localSheetId="36">#REF!</definedName>
    <definedName name="Noviembre" localSheetId="23">#REF!</definedName>
    <definedName name="Noviembre" localSheetId="35">#REF!</definedName>
    <definedName name="Noviembre" localSheetId="11">#REF!</definedName>
    <definedName name="Noviembre" localSheetId="5">#REF!</definedName>
    <definedName name="Noviembre" localSheetId="25">#REF!</definedName>
    <definedName name="Noviembre" localSheetId="34">#REF!</definedName>
    <definedName name="Noviembre" localSheetId="3">#REF!</definedName>
    <definedName name="Noviembre" localSheetId="37">#REF!</definedName>
    <definedName name="Noviembre" localSheetId="21">#REF!</definedName>
    <definedName name="Noviembre" localSheetId="33">#REF!</definedName>
    <definedName name="Noviembre" localSheetId="9">#REF!</definedName>
    <definedName name="Noviembre" localSheetId="15">#REF!</definedName>
    <definedName name="Noviembre" localSheetId="38">#REF!</definedName>
    <definedName name="Noviembre" localSheetId="17">#REF!</definedName>
    <definedName name="Noviembre" localSheetId="19">#REF!</definedName>
    <definedName name="NoviembreA" localSheetId="13">#REF!</definedName>
    <definedName name="NoviembreA" localSheetId="7">#REF!</definedName>
    <definedName name="NoviembreA" localSheetId="36">#REF!</definedName>
    <definedName name="NoviembreA" localSheetId="23">#REF!</definedName>
    <definedName name="NoviembreA" localSheetId="35">#REF!</definedName>
    <definedName name="NoviembreA" localSheetId="11">#REF!</definedName>
    <definedName name="NoviembreA" localSheetId="5">#REF!</definedName>
    <definedName name="NoviembreA" localSheetId="25">#REF!</definedName>
    <definedName name="NoviembreA" localSheetId="34">#REF!</definedName>
    <definedName name="NoviembreA" localSheetId="3">#REF!</definedName>
    <definedName name="NoviembreA" localSheetId="37">#REF!</definedName>
    <definedName name="NoviembreA" localSheetId="21">#REF!</definedName>
    <definedName name="NoviembreA" localSheetId="33">#REF!</definedName>
    <definedName name="NoviembreA" localSheetId="9">#REF!</definedName>
    <definedName name="NoviembreA" localSheetId="15">#REF!</definedName>
    <definedName name="NoviembreA" localSheetId="38">#REF!</definedName>
    <definedName name="NoviembreA" localSheetId="17">#REF!</definedName>
    <definedName name="NoviembreA" localSheetId="19">#REF!</definedName>
    <definedName name="Octubre" localSheetId="13">#REF!</definedName>
    <definedName name="Octubre" localSheetId="7">#REF!</definedName>
    <definedName name="Octubre" localSheetId="36">#REF!</definedName>
    <definedName name="Octubre" localSheetId="23">#REF!</definedName>
    <definedName name="Octubre" localSheetId="35">#REF!</definedName>
    <definedName name="Octubre" localSheetId="11">#REF!</definedName>
    <definedName name="Octubre" localSheetId="5">#REF!</definedName>
    <definedName name="Octubre" localSheetId="25">#REF!</definedName>
    <definedName name="Octubre" localSheetId="34">#REF!</definedName>
    <definedName name="Octubre" localSheetId="3">#REF!</definedName>
    <definedName name="Octubre" localSheetId="37">#REF!</definedName>
    <definedName name="Octubre" localSheetId="21">#REF!</definedName>
    <definedName name="Octubre" localSheetId="33">#REF!</definedName>
    <definedName name="Octubre" localSheetId="9">#REF!</definedName>
    <definedName name="Octubre" localSheetId="15">#REF!</definedName>
    <definedName name="Octubre" localSheetId="38">#REF!</definedName>
    <definedName name="Octubre" localSheetId="17">#REF!</definedName>
    <definedName name="Octubre" localSheetId="19">#REF!</definedName>
    <definedName name="OctubreA" localSheetId="13">#REF!</definedName>
    <definedName name="OctubreA" localSheetId="7">#REF!</definedName>
    <definedName name="OctubreA" localSheetId="36">#REF!</definedName>
    <definedName name="OctubreA" localSheetId="23">#REF!</definedName>
    <definedName name="OctubreA" localSheetId="35">#REF!</definedName>
    <definedName name="OctubreA" localSheetId="11">#REF!</definedName>
    <definedName name="OctubreA" localSheetId="5">#REF!</definedName>
    <definedName name="OctubreA" localSheetId="25">#REF!</definedName>
    <definedName name="OctubreA" localSheetId="34">#REF!</definedName>
    <definedName name="OctubreA" localSheetId="3">#REF!</definedName>
    <definedName name="OctubreA" localSheetId="37">#REF!</definedName>
    <definedName name="OctubreA" localSheetId="21">#REF!</definedName>
    <definedName name="OctubreA" localSheetId="33">#REF!</definedName>
    <definedName name="OctubreA" localSheetId="9">#REF!</definedName>
    <definedName name="OctubreA" localSheetId="15">#REF!</definedName>
    <definedName name="OctubreA" localSheetId="38">#REF!</definedName>
    <definedName name="OctubreA" localSheetId="17">#REF!</definedName>
    <definedName name="OctubreA" localSheetId="19">#REF!</definedName>
    <definedName name="Plantel" localSheetId="13">#REF!</definedName>
    <definedName name="Plantel" localSheetId="7">#REF!</definedName>
    <definedName name="Plantel" localSheetId="36">#REF!</definedName>
    <definedName name="Plantel" localSheetId="23">#REF!</definedName>
    <definedName name="Plantel" localSheetId="35">#REF!</definedName>
    <definedName name="Plantel" localSheetId="11">#REF!</definedName>
    <definedName name="Plantel" localSheetId="5">#REF!</definedName>
    <definedName name="Plantel" localSheetId="25">#REF!</definedName>
    <definedName name="Plantel" localSheetId="34">#REF!</definedName>
    <definedName name="Plantel" localSheetId="3">#REF!</definedName>
    <definedName name="Plantel" localSheetId="37">#REF!</definedName>
    <definedName name="Plantel" localSheetId="21">#REF!</definedName>
    <definedName name="Plantel" localSheetId="33">#REF!</definedName>
    <definedName name="Plantel" localSheetId="9">#REF!</definedName>
    <definedName name="Plantel" localSheetId="15">#REF!</definedName>
    <definedName name="Plantel" localSheetId="38">#REF!</definedName>
    <definedName name="Plantel" localSheetId="17">#REF!</definedName>
    <definedName name="Plantel" localSheetId="19">#REF!</definedName>
    <definedName name="PORCENTUAL" localSheetId="13">#REF!</definedName>
    <definedName name="PORCENTUAL" localSheetId="7">#REF!</definedName>
    <definedName name="PORCENTUAL" localSheetId="36">#REF!</definedName>
    <definedName name="PORCENTUAL" localSheetId="23">#REF!</definedName>
    <definedName name="PORCENTUAL" localSheetId="35">#REF!</definedName>
    <definedName name="PORCENTUAL" localSheetId="11">#REF!</definedName>
    <definedName name="PORCENTUAL" localSheetId="5">#REF!</definedName>
    <definedName name="PORCENTUAL" localSheetId="25">#REF!</definedName>
    <definedName name="PORCENTUAL" localSheetId="34">#REF!</definedName>
    <definedName name="PORCENTUAL" localSheetId="3">#REF!</definedName>
    <definedName name="PORCENTUAL" localSheetId="37">#REF!</definedName>
    <definedName name="PORCENTUAL" localSheetId="21">#REF!</definedName>
    <definedName name="PORCENTUAL" localSheetId="33">#REF!</definedName>
    <definedName name="PORCENTUAL" localSheetId="9">#REF!</definedName>
    <definedName name="PORCENTUAL" localSheetId="15">#REF!</definedName>
    <definedName name="PORCENTUAL" localSheetId="38">#REF!</definedName>
    <definedName name="PORCENTUAL" localSheetId="17">#REF!</definedName>
    <definedName name="PORCENTUAL" localSheetId="19">#REF!</definedName>
    <definedName name="q" localSheetId="13">#REF!</definedName>
    <definedName name="q" localSheetId="23">#REF!</definedName>
    <definedName name="q" localSheetId="11">#REF!</definedName>
    <definedName name="q" localSheetId="5">#REF!</definedName>
    <definedName name="q" localSheetId="25">#REF!</definedName>
    <definedName name="q" localSheetId="34">#REF!</definedName>
    <definedName name="q" localSheetId="3">#REF!</definedName>
    <definedName name="q" localSheetId="37">#REF!</definedName>
    <definedName name="q" localSheetId="21">#REF!</definedName>
    <definedName name="q" localSheetId="15">#REF!</definedName>
    <definedName name="q" localSheetId="38">#REF!</definedName>
    <definedName name="q" localSheetId="17">#REF!</definedName>
    <definedName name="q" localSheetId="19">#REF!</definedName>
    <definedName name="s" localSheetId="13">#REF!</definedName>
    <definedName name="s" localSheetId="7">#REF!</definedName>
    <definedName name="s" localSheetId="36">#REF!</definedName>
    <definedName name="s" localSheetId="23">#REF!</definedName>
    <definedName name="s" localSheetId="35">#REF!</definedName>
    <definedName name="s" localSheetId="11">#REF!</definedName>
    <definedName name="s" localSheetId="5">#REF!</definedName>
    <definedName name="s" localSheetId="25">#REF!</definedName>
    <definedName name="s" localSheetId="34">#REF!</definedName>
    <definedName name="s" localSheetId="3">#REF!</definedName>
    <definedName name="s" localSheetId="37">#REF!</definedName>
    <definedName name="s" localSheetId="21">#REF!</definedName>
    <definedName name="s" localSheetId="33">#REF!</definedName>
    <definedName name="s" localSheetId="9">#REF!</definedName>
    <definedName name="s" localSheetId="15">#REF!</definedName>
    <definedName name="s" localSheetId="38">#REF!</definedName>
    <definedName name="s" localSheetId="17">#REF!</definedName>
    <definedName name="s" localSheetId="19">#REF!</definedName>
    <definedName name="Septiembre" localSheetId="13">#REF!</definedName>
    <definedName name="Septiembre" localSheetId="7">#REF!</definedName>
    <definedName name="Septiembre" localSheetId="36">#REF!</definedName>
    <definedName name="Septiembre" localSheetId="23">#REF!</definedName>
    <definedName name="Septiembre" localSheetId="35">#REF!</definedName>
    <definedName name="Septiembre" localSheetId="11">#REF!</definedName>
    <definedName name="Septiembre" localSheetId="5">#REF!</definedName>
    <definedName name="Septiembre" localSheetId="25">#REF!</definedName>
    <definedName name="Septiembre" localSheetId="34">#REF!</definedName>
    <definedName name="Septiembre" localSheetId="3">#REF!</definedName>
    <definedName name="Septiembre" localSheetId="37">#REF!</definedName>
    <definedName name="Septiembre" localSheetId="21">#REF!</definedName>
    <definedName name="Septiembre" localSheetId="33">#REF!</definedName>
    <definedName name="Septiembre" localSheetId="9">#REF!</definedName>
    <definedName name="Septiembre" localSheetId="15">#REF!</definedName>
    <definedName name="Septiembre" localSheetId="38">#REF!</definedName>
    <definedName name="Septiembre" localSheetId="17">#REF!</definedName>
    <definedName name="Septiembre" localSheetId="19">#REF!</definedName>
    <definedName name="SeptiembreA" localSheetId="13">#REF!</definedName>
    <definedName name="SeptiembreA" localSheetId="7">#REF!</definedName>
    <definedName name="SeptiembreA" localSheetId="36">#REF!</definedName>
    <definedName name="SeptiembreA" localSheetId="23">#REF!</definedName>
    <definedName name="SeptiembreA" localSheetId="35">#REF!</definedName>
    <definedName name="SeptiembreA" localSheetId="11">#REF!</definedName>
    <definedName name="SeptiembreA" localSheetId="5">#REF!</definedName>
    <definedName name="SeptiembreA" localSheetId="25">#REF!</definedName>
    <definedName name="SeptiembreA" localSheetId="34">#REF!</definedName>
    <definedName name="SeptiembreA" localSheetId="3">#REF!</definedName>
    <definedName name="SeptiembreA" localSheetId="37">#REF!</definedName>
    <definedName name="SeptiembreA" localSheetId="21">#REF!</definedName>
    <definedName name="SeptiembreA" localSheetId="33">#REF!</definedName>
    <definedName name="SeptiembreA" localSheetId="9">#REF!</definedName>
    <definedName name="SeptiembreA" localSheetId="15">#REF!</definedName>
    <definedName name="SeptiembreA" localSheetId="38">#REF!</definedName>
    <definedName name="SeptiembreA" localSheetId="17">#REF!</definedName>
    <definedName name="SeptiembreA" localSheetId="19">#REF!</definedName>
    <definedName name="SumaAnual" localSheetId="13">SUM(#REF!,#REF!,#REF!,#REF!,#REF!,#REF!,#REF!,#REF!,#REF!,#REF!,#REF!,#REF!)</definedName>
    <definedName name="SumaAnual" localSheetId="7">SUM(#REF!,#REF!,#REF!,#REF!,#REF!,#REF!,#REF!,#REF!,#REF!,#REF!,#REF!,#REF!)</definedName>
    <definedName name="SumaAnual" localSheetId="36">SUM(#REF!,#REF!,#REF!,#REF!,#REF!,#REF!,#REF!,#REF!,#REF!,#REF!,#REF!,#REF!)</definedName>
    <definedName name="SumaAnual" localSheetId="23">SUM(#REF!,#REF!,#REF!,#REF!,#REF!,#REF!,#REF!,#REF!,#REF!,#REF!,#REF!,#REF!)</definedName>
    <definedName name="SumaAnual" localSheetId="35">SUM(#REF!,#REF!,#REF!,#REF!,#REF!,#REF!,#REF!,#REF!,#REF!,#REF!,#REF!,#REF!)</definedName>
    <definedName name="SumaAnual" localSheetId="11">SUM(#REF!,#REF!,#REF!,#REF!,#REF!,#REF!,#REF!,#REF!,#REF!,#REF!,#REF!,#REF!)</definedName>
    <definedName name="SumaAnual" localSheetId="5">SUM(#REF!,#REF!,#REF!,#REF!,#REF!,#REF!,#REF!,#REF!,#REF!,#REF!,#REF!,#REF!)</definedName>
    <definedName name="SumaAnual" localSheetId="25">SUM(#REF!,#REF!,#REF!,#REF!,#REF!,#REF!,#REF!,#REF!,#REF!,#REF!,#REF!,#REF!)</definedName>
    <definedName name="SumaAnual" localSheetId="34">SUM(#REF!,#REF!,#REF!,#REF!,#REF!,#REF!,#REF!,#REF!,#REF!,#REF!,#REF!,#REF!)</definedName>
    <definedName name="SumaAnual" localSheetId="3">SUM(#REF!,#REF!,#REF!,#REF!,#REF!,#REF!,#REF!,#REF!,#REF!,#REF!,#REF!,#REF!)</definedName>
    <definedName name="SumaAnual" localSheetId="37">SUM(#REF!,#REF!,#REF!,#REF!,#REF!,#REF!,#REF!,#REF!,#REF!,#REF!,#REF!,#REF!)</definedName>
    <definedName name="SumaAnual" localSheetId="21">SUM(#REF!,#REF!,#REF!,#REF!,#REF!,#REF!,#REF!,#REF!,#REF!,#REF!,#REF!,#REF!)</definedName>
    <definedName name="SumaAnual" localSheetId="9">SUM(#REF!,#REF!,#REF!,#REF!,#REF!,#REF!,#REF!,#REF!,#REF!,#REF!,#REF!,#REF!)</definedName>
    <definedName name="SumaAnual" localSheetId="15">SUM(#REF!,#REF!,#REF!,#REF!,#REF!,#REF!,#REF!,#REF!,#REF!,#REF!,#REF!,#REF!)</definedName>
    <definedName name="SumaAnual" localSheetId="38">SUM(#REF!,#REF!,#REF!,#REF!,#REF!,#REF!,#REF!,#REF!,#REF!,#REF!,#REF!,#REF!)</definedName>
    <definedName name="SumaAnual" localSheetId="17">SUM(#REF!,#REF!,#REF!,#REF!,#REF!,#REF!,#REF!,#REF!,#REF!,#REF!,#REF!,#REF!)</definedName>
    <definedName name="SumaAnual" localSheetId="19">SUM(#REF!,#REF!,#REF!,#REF!,#REF!,#REF!,#REF!,#REF!,#REF!,#REF!,#REF!,#REF!)</definedName>
    <definedName name="Sumas" localSheetId="13">SUM(#REF!)</definedName>
    <definedName name="Sumas" localSheetId="7">SUM(#REF!)</definedName>
    <definedName name="Sumas" localSheetId="36">SUM(#REF!)</definedName>
    <definedName name="Sumas" localSheetId="23">SUM(#REF!)</definedName>
    <definedName name="Sumas" localSheetId="35">SUM(#REF!)</definedName>
    <definedName name="Sumas" localSheetId="11">SUM(#REF!)</definedName>
    <definedName name="Sumas" localSheetId="5">SUM(#REF!)</definedName>
    <definedName name="Sumas" localSheetId="25">SUM(#REF!)</definedName>
    <definedName name="Sumas" localSheetId="34">SUM(#REF!)</definedName>
    <definedName name="Sumas" localSheetId="3">SUM(#REF!)</definedName>
    <definedName name="Sumas" localSheetId="37">SUM(#REF!)</definedName>
    <definedName name="Sumas" localSheetId="21">SUM(#REF!)</definedName>
    <definedName name="Sumas" localSheetId="9">SUM(#REF!)</definedName>
    <definedName name="Sumas" localSheetId="15">SUM(#REF!)</definedName>
    <definedName name="Sumas" localSheetId="38">SUM(#REF!)</definedName>
    <definedName name="Sumas" localSheetId="17">SUM(#REF!)</definedName>
    <definedName name="Sumas" localSheetId="19">SUM(#REF!)</definedName>
    <definedName name="SumaTrimestral" localSheetId="13">SUM(#REF!,#REF!,#REF!,#REF!)</definedName>
    <definedName name="SumaTrimestral" localSheetId="7">SUM(#REF!,#REF!,#REF!,#REF!)</definedName>
    <definedName name="SumaTrimestral" localSheetId="36">SUM(#REF!,#REF!,#REF!,#REF!)</definedName>
    <definedName name="SumaTrimestral" localSheetId="23">SUM(#REF!,#REF!,#REF!,#REF!)</definedName>
    <definedName name="SumaTrimestral" localSheetId="35">SUM(#REF!,#REF!,#REF!,#REF!)</definedName>
    <definedName name="SumaTrimestral" localSheetId="11">SUM(#REF!,#REF!,#REF!,#REF!)</definedName>
    <definedName name="SumaTrimestral" localSheetId="5">SUM(#REF!,#REF!,#REF!,#REF!)</definedName>
    <definedName name="SumaTrimestral" localSheetId="25">SUM(#REF!,#REF!,#REF!,#REF!)</definedName>
    <definedName name="SumaTrimestral" localSheetId="34">SUM(#REF!,#REF!,#REF!,#REF!)</definedName>
    <definedName name="SumaTrimestral" localSheetId="3">SUM(#REF!,#REF!,#REF!,#REF!)</definedName>
    <definedName name="SumaTrimestral" localSheetId="37">SUM(#REF!,#REF!,#REF!,#REF!)</definedName>
    <definedName name="SumaTrimestral" localSheetId="21">SUM(#REF!,#REF!,#REF!,#REF!)</definedName>
    <definedName name="SumaTrimestral" localSheetId="9">SUM(#REF!,#REF!,#REF!,#REF!)</definedName>
    <definedName name="SumaTrimestral" localSheetId="15">SUM(#REF!,#REF!,#REF!,#REF!)</definedName>
    <definedName name="SumaTrimestral" localSheetId="38">SUM(#REF!,#REF!,#REF!,#REF!)</definedName>
    <definedName name="SumaTrimestral" localSheetId="17">SUM(#REF!,#REF!,#REF!,#REF!)</definedName>
    <definedName name="SumaTrimestral" localSheetId="19">SUM(#REF!,#REF!,#REF!,#REF!)</definedName>
    <definedName name="_xlnm.Print_Titles" localSheetId="0">Resumen!$1:$8</definedName>
    <definedName name="_xlnm.Print_Titles" localSheetId="1">serie_h!$1:$8</definedName>
    <definedName name="Trimestre" localSheetId="13">#REF!</definedName>
    <definedName name="Trimestre" localSheetId="7">#REF!</definedName>
    <definedName name="Trimestre" localSheetId="36">#REF!</definedName>
    <definedName name="Trimestre" localSheetId="23">#REF!</definedName>
    <definedName name="Trimestre" localSheetId="35">#REF!</definedName>
    <definedName name="Trimestre" localSheetId="11">#REF!</definedName>
    <definedName name="Trimestre" localSheetId="5">#REF!</definedName>
    <definedName name="Trimestre" localSheetId="25">#REF!</definedName>
    <definedName name="Trimestre" localSheetId="34">#REF!</definedName>
    <definedName name="Trimestre" localSheetId="3">#REF!</definedName>
    <definedName name="Trimestre" localSheetId="37">#REF!</definedName>
    <definedName name="Trimestre" localSheetId="21">#REF!</definedName>
    <definedName name="Trimestre" localSheetId="33">#REF!</definedName>
    <definedName name="Trimestre" localSheetId="9">#REF!</definedName>
    <definedName name="Trimestre" localSheetId="15">#REF!</definedName>
    <definedName name="Trimestre" localSheetId="38">#REF!</definedName>
    <definedName name="Trimestre" localSheetId="17">#REF!</definedName>
    <definedName name="Trimestre" localSheetId="19">#REF!</definedName>
    <definedName name="Trimestres" localSheetId="13">#REF!</definedName>
    <definedName name="Trimestres" localSheetId="7">#REF!</definedName>
    <definedName name="Trimestres" localSheetId="36">#REF!</definedName>
    <definedName name="Trimestres" localSheetId="23">#REF!</definedName>
    <definedName name="Trimestres" localSheetId="35">#REF!</definedName>
    <definedName name="Trimestres" localSheetId="11">#REF!</definedName>
    <definedName name="Trimestres" localSheetId="5">#REF!</definedName>
    <definedName name="Trimestres" localSheetId="25">#REF!</definedName>
    <definedName name="Trimestres" localSheetId="34">#REF!</definedName>
    <definedName name="Trimestres" localSheetId="3">#REF!</definedName>
    <definedName name="Trimestres" localSheetId="37">#REF!</definedName>
    <definedName name="Trimestres" localSheetId="21">#REF!</definedName>
    <definedName name="Trimestres" localSheetId="33">#REF!</definedName>
    <definedName name="Trimestres" localSheetId="9">#REF!</definedName>
    <definedName name="Trimestres" localSheetId="15">#REF!</definedName>
    <definedName name="Trimestres" localSheetId="38">#REF!</definedName>
    <definedName name="Trimestres" localSheetId="17">#REF!</definedName>
    <definedName name="Trimestres" localSheetId="19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48" i="4" l="1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17" i="4"/>
  <c r="B13" i="4"/>
  <c r="B12" i="4"/>
  <c r="B11" i="4"/>
  <c r="B10" i="4"/>
  <c r="B9" i="4"/>
  <c r="B8" i="4"/>
  <c r="G51" i="4"/>
  <c r="C47" i="4" l="1"/>
  <c r="D47" i="4"/>
  <c r="E47" i="4"/>
  <c r="F47" i="4"/>
  <c r="G47" i="4"/>
  <c r="B51" i="4"/>
  <c r="C51" i="4"/>
  <c r="D51" i="4"/>
  <c r="E51" i="4"/>
  <c r="F51" i="4"/>
  <c r="B47" i="4" l="1"/>
  <c r="G65" i="68" l="1"/>
  <c r="G64" i="68"/>
  <c r="G63" i="68"/>
  <c r="G62" i="68"/>
  <c r="G61" i="68"/>
  <c r="G60" i="68"/>
  <c r="G59" i="68"/>
  <c r="G58" i="68"/>
  <c r="G57" i="68"/>
  <c r="G56" i="68"/>
  <c r="G55" i="68"/>
  <c r="G54" i="68"/>
  <c r="G53" i="68"/>
  <c r="G52" i="68"/>
  <c r="G51" i="68"/>
  <c r="G50" i="68"/>
  <c r="G43" i="68"/>
  <c r="F43" i="68"/>
  <c r="G42" i="68"/>
  <c r="F42" i="68"/>
  <c r="G31" i="68"/>
  <c r="F31" i="68"/>
  <c r="G30" i="68"/>
  <c r="G29" i="68"/>
  <c r="G28" i="68"/>
  <c r="G27" i="68"/>
  <c r="F27" i="68"/>
  <c r="G26" i="68"/>
  <c r="F26" i="68"/>
  <c r="G25" i="68"/>
  <c r="F25" i="68"/>
  <c r="G24" i="68"/>
  <c r="F24" i="68"/>
  <c r="D16" i="68"/>
  <c r="G15" i="68"/>
  <c r="G14" i="68"/>
  <c r="G13" i="68"/>
  <c r="F13" i="68"/>
  <c r="G12" i="68"/>
  <c r="F12" i="68"/>
  <c r="G11" i="68"/>
  <c r="F11" i="68"/>
  <c r="G10" i="68"/>
  <c r="F10" i="68"/>
  <c r="H18" i="15" l="1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H33" i="15"/>
  <c r="H34" i="15"/>
  <c r="H35" i="15"/>
  <c r="H36" i="15"/>
  <c r="H37" i="15"/>
  <c r="H38" i="15"/>
  <c r="H39" i="15"/>
  <c r="H40" i="15"/>
  <c r="H41" i="15"/>
  <c r="H42" i="15"/>
  <c r="H43" i="15"/>
  <c r="H44" i="15"/>
  <c r="H45" i="15"/>
  <c r="H46" i="15"/>
  <c r="H47" i="15"/>
  <c r="H48" i="15"/>
  <c r="H49" i="15"/>
  <c r="H50" i="15"/>
  <c r="H17" i="15"/>
  <c r="B14" i="15"/>
  <c r="K35" i="16"/>
  <c r="K39" i="16"/>
  <c r="K31" i="16"/>
  <c r="K23" i="16"/>
  <c r="K27" i="16"/>
  <c r="K15" i="16"/>
  <c r="K19" i="16"/>
  <c r="K46" i="16"/>
  <c r="K40" i="16"/>
  <c r="K38" i="16"/>
  <c r="K36" i="16"/>
  <c r="K34" i="16"/>
  <c r="K32" i="16"/>
  <c r="K30" i="16"/>
  <c r="K28" i="16"/>
  <c r="K26" i="16"/>
  <c r="K24" i="16"/>
  <c r="K22" i="16"/>
  <c r="K20" i="16"/>
  <c r="K18" i="16"/>
  <c r="K13" i="16"/>
  <c r="K14" i="16"/>
  <c r="K16" i="16"/>
  <c r="K17" i="16"/>
  <c r="K21" i="16"/>
  <c r="K25" i="16"/>
  <c r="K29" i="16"/>
  <c r="K33" i="16"/>
  <c r="K37" i="16"/>
  <c r="K41" i="16"/>
  <c r="G36" i="55"/>
  <c r="T12" i="54"/>
  <c r="B15" i="66"/>
  <c r="H18" i="33" l="1"/>
  <c r="H19" i="33"/>
  <c r="H20" i="33"/>
  <c r="H21" i="33"/>
  <c r="H22" i="33"/>
  <c r="H23" i="33"/>
  <c r="H24" i="33"/>
  <c r="H25" i="33"/>
  <c r="H26" i="33"/>
  <c r="H27" i="33"/>
  <c r="H28" i="33"/>
  <c r="H29" i="33"/>
  <c r="H30" i="33"/>
  <c r="H31" i="33"/>
  <c r="H32" i="33"/>
  <c r="H33" i="33"/>
  <c r="H34" i="33"/>
  <c r="H35" i="33"/>
  <c r="H36" i="33"/>
  <c r="H37" i="33"/>
  <c r="H38" i="33"/>
  <c r="H39" i="33"/>
  <c r="H40" i="33"/>
  <c r="H41" i="33"/>
  <c r="H42" i="33"/>
  <c r="H43" i="33"/>
  <c r="H44" i="33"/>
  <c r="H45" i="33"/>
  <c r="H46" i="33"/>
  <c r="H47" i="33"/>
  <c r="H48" i="33"/>
  <c r="H49" i="33"/>
  <c r="H50" i="33"/>
  <c r="H17" i="33"/>
  <c r="H13" i="16" l="1"/>
  <c r="G16" i="63" l="1"/>
  <c r="G17" i="63"/>
  <c r="G18" i="63"/>
  <c r="G19" i="63"/>
  <c r="G20" i="63"/>
  <c r="G21" i="63"/>
  <c r="G22" i="63"/>
  <c r="G23" i="63"/>
  <c r="G24" i="63"/>
  <c r="G25" i="63"/>
  <c r="G26" i="63"/>
  <c r="G27" i="63"/>
  <c r="G28" i="63"/>
  <c r="G29" i="63"/>
  <c r="G30" i="63"/>
  <c r="G31" i="63"/>
  <c r="G32" i="63"/>
  <c r="G33" i="63"/>
  <c r="G34" i="63"/>
  <c r="G35" i="63"/>
  <c r="G36" i="63"/>
  <c r="G37" i="63"/>
  <c r="G38" i="63"/>
  <c r="G39" i="63"/>
  <c r="G40" i="63"/>
  <c r="G41" i="63"/>
  <c r="G42" i="63"/>
  <c r="G43" i="63"/>
  <c r="G44" i="63"/>
  <c r="G45" i="63"/>
  <c r="G46" i="63"/>
  <c r="G47" i="63"/>
  <c r="G48" i="63"/>
  <c r="G49" i="63"/>
  <c r="G50" i="63"/>
  <c r="G51" i="63"/>
  <c r="I18" i="14"/>
  <c r="G17" i="53"/>
  <c r="H17" i="53" s="1"/>
  <c r="B13" i="5" l="1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17" i="5"/>
  <c r="H17" i="5" s="1"/>
  <c r="C43" i="67"/>
  <c r="B43" i="67"/>
  <c r="D43" i="67" s="1"/>
  <c r="D42" i="67"/>
  <c r="D41" i="67"/>
  <c r="C40" i="67"/>
  <c r="B40" i="67"/>
  <c r="B9" i="67" s="1"/>
  <c r="D9" i="67" s="1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C9" i="67"/>
  <c r="D40" i="67" l="1"/>
  <c r="B16" i="66" l="1"/>
  <c r="J30" i="66"/>
  <c r="I30" i="66"/>
  <c r="J29" i="66"/>
  <c r="I29" i="66"/>
  <c r="N28" i="66"/>
  <c r="J28" i="66"/>
  <c r="I28" i="66"/>
  <c r="N27" i="66"/>
  <c r="J27" i="66"/>
  <c r="I27" i="66"/>
  <c r="N26" i="66"/>
  <c r="J26" i="66"/>
  <c r="I26" i="66"/>
  <c r="N25" i="66"/>
  <c r="J25" i="66"/>
  <c r="I25" i="66"/>
  <c r="N24" i="66"/>
  <c r="J24" i="66"/>
  <c r="I24" i="66"/>
  <c r="N23" i="66"/>
  <c r="J23" i="66"/>
  <c r="I23" i="66"/>
  <c r="N22" i="66"/>
  <c r="J22" i="66"/>
  <c r="I22" i="66"/>
  <c r="N21" i="66"/>
  <c r="J21" i="66"/>
  <c r="I21" i="66"/>
  <c r="AE12" i="65"/>
  <c r="AE13" i="65"/>
  <c r="AE14" i="65"/>
  <c r="AE15" i="65"/>
  <c r="AE16" i="65"/>
  <c r="AE17" i="65"/>
  <c r="AE18" i="65"/>
  <c r="AE11" i="65"/>
  <c r="Z12" i="65"/>
  <c r="F22" i="66" s="1"/>
  <c r="Z13" i="65"/>
  <c r="F23" i="66" s="1"/>
  <c r="Z14" i="65"/>
  <c r="F24" i="66" s="1"/>
  <c r="Z15" i="65"/>
  <c r="F25" i="66" s="1"/>
  <c r="Z16" i="65"/>
  <c r="F26" i="66" s="1"/>
  <c r="Z17" i="65"/>
  <c r="F27" i="66" s="1"/>
  <c r="Z18" i="65"/>
  <c r="F28" i="66" s="1"/>
  <c r="Z11" i="65"/>
  <c r="F21" i="66" s="1"/>
  <c r="U12" i="65"/>
  <c r="E22" i="66" s="1"/>
  <c r="U13" i="65"/>
  <c r="E23" i="66" s="1"/>
  <c r="U14" i="65"/>
  <c r="E24" i="66" s="1"/>
  <c r="U15" i="65"/>
  <c r="E25" i="66" s="1"/>
  <c r="U16" i="65"/>
  <c r="E26" i="66" s="1"/>
  <c r="U17" i="65"/>
  <c r="E27" i="66" s="1"/>
  <c r="U18" i="65"/>
  <c r="E28" i="66" s="1"/>
  <c r="U11" i="65"/>
  <c r="E21" i="66" s="1"/>
  <c r="P12" i="65"/>
  <c r="D22" i="66" s="1"/>
  <c r="P13" i="65"/>
  <c r="D23" i="66" s="1"/>
  <c r="P14" i="65"/>
  <c r="D24" i="66" s="1"/>
  <c r="P15" i="65"/>
  <c r="D25" i="66" s="1"/>
  <c r="P16" i="65"/>
  <c r="D26" i="66" s="1"/>
  <c r="P17" i="65"/>
  <c r="D27" i="66" s="1"/>
  <c r="P18" i="65"/>
  <c r="D28" i="66" s="1"/>
  <c r="P11" i="65"/>
  <c r="D21" i="66" s="1"/>
  <c r="K12" i="65"/>
  <c r="C22" i="66" s="1"/>
  <c r="K13" i="65"/>
  <c r="C23" i="66" s="1"/>
  <c r="K14" i="65"/>
  <c r="C24" i="66" s="1"/>
  <c r="K15" i="65"/>
  <c r="C25" i="66" s="1"/>
  <c r="K16" i="65"/>
  <c r="C26" i="66" s="1"/>
  <c r="K17" i="65"/>
  <c r="C27" i="66" s="1"/>
  <c r="K18" i="65"/>
  <c r="C28" i="66" s="1"/>
  <c r="K11" i="65"/>
  <c r="C21" i="66" s="1"/>
  <c r="F12" i="65"/>
  <c r="B22" i="66" s="1"/>
  <c r="F13" i="65"/>
  <c r="B23" i="66" s="1"/>
  <c r="F14" i="65"/>
  <c r="B24" i="66" s="1"/>
  <c r="F15" i="65"/>
  <c r="B25" i="66" s="1"/>
  <c r="F16" i="65"/>
  <c r="B26" i="66" s="1"/>
  <c r="F17" i="65"/>
  <c r="B27" i="66" s="1"/>
  <c r="F18" i="65"/>
  <c r="B28" i="66" s="1"/>
  <c r="F11" i="65"/>
  <c r="B21" i="66" s="1"/>
  <c r="AD19" i="65"/>
  <c r="AC19" i="65"/>
  <c r="AB19" i="65"/>
  <c r="AA19" i="65"/>
  <c r="Y19" i="65"/>
  <c r="X19" i="65"/>
  <c r="W19" i="65"/>
  <c r="V19" i="65"/>
  <c r="T19" i="65"/>
  <c r="S19" i="65"/>
  <c r="R19" i="65"/>
  <c r="Q19" i="65"/>
  <c r="O19" i="65"/>
  <c r="N19" i="65"/>
  <c r="M19" i="65"/>
  <c r="L19" i="65"/>
  <c r="J19" i="65"/>
  <c r="I19" i="65"/>
  <c r="H19" i="65"/>
  <c r="G19" i="65"/>
  <c r="E19" i="65"/>
  <c r="D19" i="65"/>
  <c r="C19" i="65"/>
  <c r="B19" i="65"/>
  <c r="H28" i="66" l="1"/>
  <c r="H26" i="66"/>
  <c r="H24" i="66"/>
  <c r="H22" i="66"/>
  <c r="H27" i="66"/>
  <c r="H25" i="66"/>
  <c r="H23" i="66"/>
  <c r="H21" i="66"/>
  <c r="K30" i="66"/>
  <c r="AE21" i="65"/>
  <c r="K21" i="66"/>
  <c r="K22" i="66"/>
  <c r="K23" i="66"/>
  <c r="K24" i="66"/>
  <c r="K25" i="66"/>
  <c r="K26" i="66"/>
  <c r="K27" i="66"/>
  <c r="K28" i="66"/>
  <c r="K29" i="66"/>
  <c r="AE19" i="65"/>
  <c r="Z19" i="65"/>
  <c r="U19" i="65"/>
  <c r="P19" i="65"/>
  <c r="K19" i="65"/>
  <c r="F19" i="65"/>
  <c r="Y21" i="65"/>
  <c r="E21" i="65"/>
  <c r="O21" i="65"/>
  <c r="J21" i="65"/>
  <c r="T21" i="65"/>
  <c r="M21" i="66" l="1"/>
  <c r="M22" i="66"/>
  <c r="M25" i="66"/>
  <c r="M27" i="66"/>
  <c r="M23" i="66"/>
  <c r="M28" i="66"/>
  <c r="M26" i="66"/>
  <c r="M24" i="66"/>
  <c r="B13" i="63" l="1"/>
  <c r="H50" i="63"/>
  <c r="I50" i="63"/>
  <c r="H51" i="63"/>
  <c r="I51" i="63"/>
  <c r="F44" i="64"/>
  <c r="E44" i="64"/>
  <c r="D44" i="64"/>
  <c r="C44" i="64"/>
  <c r="B44" i="64"/>
  <c r="E41" i="64"/>
  <c r="E47" i="64" s="1"/>
  <c r="D41" i="64"/>
  <c r="D47" i="64" s="1"/>
  <c r="C41" i="64"/>
  <c r="C47" i="64" s="1"/>
  <c r="B41" i="64"/>
  <c r="B47" i="64" s="1"/>
  <c r="J50" i="63" l="1"/>
  <c r="J51" i="63"/>
  <c r="F41" i="64"/>
  <c r="F47" i="64" s="1"/>
  <c r="I52" i="63" l="1"/>
  <c r="H52" i="63"/>
  <c r="H45" i="63"/>
  <c r="I44" i="63"/>
  <c r="H44" i="63"/>
  <c r="H43" i="63"/>
  <c r="I42" i="63"/>
  <c r="H42" i="63"/>
  <c r="H41" i="63"/>
  <c r="I40" i="63"/>
  <c r="H40" i="63"/>
  <c r="H39" i="63"/>
  <c r="I38" i="63"/>
  <c r="H38" i="63"/>
  <c r="H37" i="63"/>
  <c r="I36" i="63"/>
  <c r="H36" i="63"/>
  <c r="H35" i="63"/>
  <c r="I34" i="63"/>
  <c r="H34" i="63"/>
  <c r="H33" i="63"/>
  <c r="I32" i="63"/>
  <c r="H32" i="63"/>
  <c r="H31" i="63"/>
  <c r="I30" i="63"/>
  <c r="H30" i="63"/>
  <c r="H29" i="63"/>
  <c r="I28" i="63"/>
  <c r="H28" i="63"/>
  <c r="H27" i="63"/>
  <c r="I26" i="63"/>
  <c r="H26" i="63"/>
  <c r="H25" i="63"/>
  <c r="I24" i="63"/>
  <c r="H24" i="63"/>
  <c r="H23" i="63"/>
  <c r="I22" i="63"/>
  <c r="H22" i="63"/>
  <c r="I21" i="63"/>
  <c r="H21" i="63"/>
  <c r="I20" i="63"/>
  <c r="I19" i="63"/>
  <c r="H19" i="63"/>
  <c r="I18" i="63"/>
  <c r="I17" i="63"/>
  <c r="H17" i="63"/>
  <c r="H46" i="63"/>
  <c r="J52" i="63" l="1"/>
  <c r="J17" i="63"/>
  <c r="J21" i="63"/>
  <c r="J22" i="63"/>
  <c r="J26" i="63"/>
  <c r="J30" i="63"/>
  <c r="J34" i="63"/>
  <c r="J38" i="63"/>
  <c r="J42" i="63"/>
  <c r="H48" i="63"/>
  <c r="H47" i="63"/>
  <c r="I48" i="63"/>
  <c r="J19" i="63"/>
  <c r="J24" i="63"/>
  <c r="J28" i="63"/>
  <c r="J32" i="63"/>
  <c r="J36" i="63"/>
  <c r="J40" i="63"/>
  <c r="J44" i="63"/>
  <c r="H16" i="63"/>
  <c r="H18" i="63"/>
  <c r="J18" i="63" s="1"/>
  <c r="H20" i="63"/>
  <c r="J20" i="63" s="1"/>
  <c r="I46" i="63"/>
  <c r="J46" i="63" s="1"/>
  <c r="I16" i="63"/>
  <c r="I23" i="63"/>
  <c r="J23" i="63" s="1"/>
  <c r="I25" i="63"/>
  <c r="J25" i="63" s="1"/>
  <c r="I27" i="63"/>
  <c r="J27" i="63" s="1"/>
  <c r="I29" i="63"/>
  <c r="J29" i="63" s="1"/>
  <c r="I31" i="63"/>
  <c r="J31" i="63" s="1"/>
  <c r="I33" i="63"/>
  <c r="J33" i="63" s="1"/>
  <c r="I35" i="63"/>
  <c r="J35" i="63" s="1"/>
  <c r="I37" i="63"/>
  <c r="J37" i="63" s="1"/>
  <c r="I39" i="63"/>
  <c r="J39" i="63" s="1"/>
  <c r="I41" i="63"/>
  <c r="J41" i="63" s="1"/>
  <c r="I43" i="63"/>
  <c r="J43" i="63" s="1"/>
  <c r="I45" i="63"/>
  <c r="J45" i="63" s="1"/>
  <c r="L45" i="63"/>
  <c r="I47" i="63"/>
  <c r="J47" i="63" l="1"/>
  <c r="J48" i="63"/>
  <c r="I49" i="63"/>
  <c r="H49" i="63"/>
  <c r="L43" i="63"/>
  <c r="L41" i="63"/>
  <c r="L39" i="63"/>
  <c r="L37" i="63"/>
  <c r="L35" i="63"/>
  <c r="L33" i="63"/>
  <c r="L31" i="63"/>
  <c r="L29" i="63"/>
  <c r="L27" i="63"/>
  <c r="L25" i="63"/>
  <c r="L23" i="63"/>
  <c r="L20" i="63"/>
  <c r="J16" i="63"/>
  <c r="L44" i="63"/>
  <c r="L40" i="63"/>
  <c r="L36" i="63"/>
  <c r="L32" i="63"/>
  <c r="L28" i="63"/>
  <c r="L24" i="63"/>
  <c r="L19" i="63"/>
  <c r="L48" i="63"/>
  <c r="L47" i="63"/>
  <c r="L18" i="63"/>
  <c r="L16" i="63"/>
  <c r="L21" i="63"/>
  <c r="L17" i="63"/>
  <c r="L42" i="63"/>
  <c r="L38" i="63"/>
  <c r="L34" i="63"/>
  <c r="L30" i="63"/>
  <c r="L26" i="63"/>
  <c r="L22" i="63"/>
  <c r="J49" i="63" l="1"/>
  <c r="M48" i="63"/>
  <c r="M44" i="63"/>
  <c r="M42" i="63"/>
  <c r="M40" i="63"/>
  <c r="M38" i="63"/>
  <c r="M36" i="63"/>
  <c r="M34" i="63"/>
  <c r="M32" i="63"/>
  <c r="M30" i="63"/>
  <c r="M28" i="63"/>
  <c r="M26" i="63"/>
  <c r="M24" i="63"/>
  <c r="M22" i="63"/>
  <c r="M19" i="63"/>
  <c r="M17" i="63"/>
  <c r="M47" i="63"/>
  <c r="M45" i="63"/>
  <c r="M43" i="63"/>
  <c r="M41" i="63"/>
  <c r="M39" i="63"/>
  <c r="M37" i="63"/>
  <c r="M35" i="63"/>
  <c r="M33" i="63"/>
  <c r="M31" i="63"/>
  <c r="M29" i="63"/>
  <c r="M27" i="63"/>
  <c r="M25" i="63"/>
  <c r="M23" i="63"/>
  <c r="M21" i="63"/>
  <c r="M20" i="63"/>
  <c r="M18" i="63"/>
  <c r="M16" i="63"/>
  <c r="G65" i="30" l="1"/>
  <c r="G64" i="30"/>
  <c r="G63" i="30"/>
  <c r="G62" i="30"/>
  <c r="G61" i="30"/>
  <c r="G60" i="30"/>
  <c r="G59" i="30"/>
  <c r="G58" i="30"/>
  <c r="G57" i="30"/>
  <c r="G56" i="30"/>
  <c r="G55" i="30"/>
  <c r="G54" i="30"/>
  <c r="G53" i="30"/>
  <c r="G52" i="30"/>
  <c r="G51" i="30"/>
  <c r="G50" i="30"/>
  <c r="G18" i="33" l="1"/>
  <c r="G19" i="33"/>
  <c r="G20" i="33"/>
  <c r="G21" i="33"/>
  <c r="G22" i="33"/>
  <c r="G23" i="33"/>
  <c r="G24" i="33"/>
  <c r="G25" i="33"/>
  <c r="G26" i="33"/>
  <c r="G27" i="33"/>
  <c r="G28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G44" i="33"/>
  <c r="G45" i="33"/>
  <c r="G46" i="33"/>
  <c r="G17" i="33"/>
  <c r="D35" i="61"/>
  <c r="D38" i="61"/>
  <c r="B14" i="32"/>
  <c r="I36" i="61"/>
  <c r="G48" i="33" s="1"/>
  <c r="I37" i="61"/>
  <c r="G49" i="33" s="1"/>
  <c r="H38" i="61"/>
  <c r="G38" i="61"/>
  <c r="E38" i="61"/>
  <c r="H35" i="61"/>
  <c r="G35" i="61"/>
  <c r="E35" i="61"/>
  <c r="F37" i="61"/>
  <c r="G49" i="32" s="1"/>
  <c r="H49" i="32" s="1"/>
  <c r="F36" i="61"/>
  <c r="G48" i="32" s="1"/>
  <c r="H48" i="32" s="1"/>
  <c r="N35" i="61"/>
  <c r="F34" i="61"/>
  <c r="G46" i="32" s="1"/>
  <c r="H46" i="32" s="1"/>
  <c r="F33" i="61"/>
  <c r="G45" i="32" s="1"/>
  <c r="H45" i="32" s="1"/>
  <c r="F32" i="61"/>
  <c r="G44" i="32" s="1"/>
  <c r="H44" i="32" s="1"/>
  <c r="F31" i="61"/>
  <c r="G43" i="32" s="1"/>
  <c r="H43" i="32" s="1"/>
  <c r="F30" i="61"/>
  <c r="G42" i="32" s="1"/>
  <c r="H42" i="32" s="1"/>
  <c r="F29" i="61"/>
  <c r="G41" i="32" s="1"/>
  <c r="H41" i="32" s="1"/>
  <c r="F28" i="61"/>
  <c r="G40" i="32" s="1"/>
  <c r="H40" i="32" s="1"/>
  <c r="F27" i="61"/>
  <c r="G39" i="32" s="1"/>
  <c r="H39" i="32" s="1"/>
  <c r="F26" i="61"/>
  <c r="G38" i="32" s="1"/>
  <c r="H38" i="32" s="1"/>
  <c r="F25" i="61"/>
  <c r="G37" i="32" s="1"/>
  <c r="H37" i="32" s="1"/>
  <c r="F24" i="61"/>
  <c r="G36" i="32" s="1"/>
  <c r="H36" i="32" s="1"/>
  <c r="F23" i="61"/>
  <c r="G35" i="32" s="1"/>
  <c r="H35" i="32" s="1"/>
  <c r="F22" i="61"/>
  <c r="G34" i="32" s="1"/>
  <c r="H34" i="32" s="1"/>
  <c r="F21" i="61"/>
  <c r="G33" i="32" s="1"/>
  <c r="H33" i="32" s="1"/>
  <c r="F20" i="61"/>
  <c r="G32" i="32" s="1"/>
  <c r="H32" i="32" s="1"/>
  <c r="F19" i="61"/>
  <c r="G31" i="32" s="1"/>
  <c r="H31" i="32" s="1"/>
  <c r="F18" i="61"/>
  <c r="G30" i="32" s="1"/>
  <c r="H30" i="32" s="1"/>
  <c r="F17" i="61"/>
  <c r="G29" i="32" s="1"/>
  <c r="H29" i="32" s="1"/>
  <c r="F16" i="61"/>
  <c r="G28" i="32" s="1"/>
  <c r="H28" i="32" s="1"/>
  <c r="F15" i="61"/>
  <c r="G27" i="32" s="1"/>
  <c r="H27" i="32" s="1"/>
  <c r="F14" i="61"/>
  <c r="G26" i="32" s="1"/>
  <c r="H26" i="32" s="1"/>
  <c r="F13" i="61"/>
  <c r="G25" i="32" s="1"/>
  <c r="H25" i="32" s="1"/>
  <c r="F12" i="61"/>
  <c r="G24" i="32" s="1"/>
  <c r="H24" i="32" s="1"/>
  <c r="F11" i="61"/>
  <c r="G23" i="32" s="1"/>
  <c r="H23" i="32" s="1"/>
  <c r="F10" i="61"/>
  <c r="G22" i="32" s="1"/>
  <c r="H22" i="32" s="1"/>
  <c r="F9" i="61"/>
  <c r="G21" i="32" s="1"/>
  <c r="H21" i="32" s="1"/>
  <c r="F8" i="61"/>
  <c r="G20" i="32" s="1"/>
  <c r="H20" i="32" s="1"/>
  <c r="F7" i="61"/>
  <c r="G19" i="32" s="1"/>
  <c r="H19" i="32" s="1"/>
  <c r="F6" i="61"/>
  <c r="G18" i="32" s="1"/>
  <c r="H18" i="32" s="1"/>
  <c r="F5" i="61"/>
  <c r="G17" i="32" s="1"/>
  <c r="H17" i="32" s="1"/>
  <c r="H39" i="38"/>
  <c r="G39" i="38"/>
  <c r="I38" i="38"/>
  <c r="I37" i="38"/>
  <c r="I36" i="38"/>
  <c r="I35" i="38"/>
  <c r="I34" i="38"/>
  <c r="I33" i="38"/>
  <c r="I32" i="38"/>
  <c r="I31" i="38"/>
  <c r="I30" i="38"/>
  <c r="I29" i="38"/>
  <c r="I28" i="38"/>
  <c r="I27" i="38"/>
  <c r="I26" i="38"/>
  <c r="I25" i="38"/>
  <c r="I24" i="38"/>
  <c r="I23" i="38"/>
  <c r="I22" i="38"/>
  <c r="I21" i="38"/>
  <c r="I20" i="38"/>
  <c r="I19" i="38"/>
  <c r="I18" i="38"/>
  <c r="I17" i="38"/>
  <c r="I16" i="38"/>
  <c r="I15" i="38"/>
  <c r="I14" i="38"/>
  <c r="I13" i="38"/>
  <c r="I12" i="38"/>
  <c r="I11" i="38"/>
  <c r="I10" i="38"/>
  <c r="I9" i="38"/>
  <c r="E39" i="61" l="1"/>
  <c r="H39" i="61"/>
  <c r="F38" i="61"/>
  <c r="G50" i="32" s="1"/>
  <c r="H50" i="32" s="1"/>
  <c r="I35" i="61"/>
  <c r="G47" i="33" s="1"/>
  <c r="I38" i="61"/>
  <c r="G50" i="33" s="1"/>
  <c r="I39" i="38"/>
  <c r="D39" i="61"/>
  <c r="G39" i="61"/>
  <c r="I39" i="61" l="1"/>
  <c r="F39" i="61"/>
  <c r="F35" i="61"/>
  <c r="G47" i="32" l="1"/>
  <c r="H47" i="32" s="1"/>
  <c r="S43" i="59"/>
  <c r="R43" i="59"/>
  <c r="P43" i="59"/>
  <c r="O43" i="59"/>
  <c r="M43" i="59"/>
  <c r="L43" i="59"/>
  <c r="J43" i="59"/>
  <c r="I43" i="59"/>
  <c r="G43" i="59"/>
  <c r="F43" i="59"/>
  <c r="D43" i="59"/>
  <c r="C43" i="59"/>
  <c r="T42" i="59"/>
  <c r="Q42" i="59"/>
  <c r="N42" i="59"/>
  <c r="K42" i="59"/>
  <c r="H42" i="59"/>
  <c r="E42" i="59"/>
  <c r="T41" i="59"/>
  <c r="Q41" i="59"/>
  <c r="N41" i="59"/>
  <c r="K41" i="59"/>
  <c r="H41" i="59"/>
  <c r="E41" i="59"/>
  <c r="S40" i="59"/>
  <c r="S44" i="59" s="1"/>
  <c r="G11" i="30" s="1"/>
  <c r="R40" i="59"/>
  <c r="R44" i="59" s="1"/>
  <c r="P40" i="59"/>
  <c r="P44" i="59" s="1"/>
  <c r="F11" i="30" s="1"/>
  <c r="O40" i="59"/>
  <c r="O44" i="59" s="1"/>
  <c r="M40" i="59"/>
  <c r="M44" i="59" s="1"/>
  <c r="L40" i="59"/>
  <c r="L44" i="59" s="1"/>
  <c r="J40" i="59"/>
  <c r="J44" i="59" s="1"/>
  <c r="I40" i="59"/>
  <c r="I44" i="59" s="1"/>
  <c r="G40" i="59"/>
  <c r="G44" i="59" s="1"/>
  <c r="F40" i="59"/>
  <c r="F44" i="59" s="1"/>
  <c r="D40" i="59"/>
  <c r="D44" i="59" s="1"/>
  <c r="C40" i="59"/>
  <c r="C44" i="59" s="1"/>
  <c r="T39" i="59"/>
  <c r="Q39" i="59"/>
  <c r="N39" i="59"/>
  <c r="K39" i="59"/>
  <c r="H39" i="59"/>
  <c r="E39" i="59"/>
  <c r="T38" i="59"/>
  <c r="Q38" i="59"/>
  <c r="N38" i="59"/>
  <c r="K38" i="59"/>
  <c r="H38" i="59"/>
  <c r="E38" i="59"/>
  <c r="T37" i="59"/>
  <c r="Q37" i="59"/>
  <c r="N37" i="59"/>
  <c r="K37" i="59"/>
  <c r="H37" i="59"/>
  <c r="E37" i="59"/>
  <c r="T36" i="59"/>
  <c r="Q36" i="59"/>
  <c r="N36" i="59"/>
  <c r="K36" i="59"/>
  <c r="H36" i="59"/>
  <c r="E36" i="59"/>
  <c r="T35" i="59"/>
  <c r="Q35" i="59"/>
  <c r="N35" i="59"/>
  <c r="K35" i="59"/>
  <c r="H35" i="59"/>
  <c r="E35" i="59"/>
  <c r="T34" i="59"/>
  <c r="Q34" i="59"/>
  <c r="N34" i="59"/>
  <c r="K34" i="59"/>
  <c r="H34" i="59"/>
  <c r="E34" i="59"/>
  <c r="T33" i="59"/>
  <c r="Q33" i="59"/>
  <c r="N33" i="59"/>
  <c r="K33" i="59"/>
  <c r="H33" i="59"/>
  <c r="E33" i="59"/>
  <c r="T32" i="59"/>
  <c r="Q32" i="59"/>
  <c r="N32" i="59"/>
  <c r="K32" i="59"/>
  <c r="H32" i="59"/>
  <c r="E32" i="59"/>
  <c r="T31" i="59"/>
  <c r="Q31" i="59"/>
  <c r="N31" i="59"/>
  <c r="K31" i="59"/>
  <c r="H31" i="59"/>
  <c r="E31" i="59"/>
  <c r="T30" i="59"/>
  <c r="Q30" i="59"/>
  <c r="N30" i="59"/>
  <c r="K30" i="59"/>
  <c r="H30" i="59"/>
  <c r="E30" i="59"/>
  <c r="T29" i="59"/>
  <c r="Q29" i="59"/>
  <c r="N29" i="59"/>
  <c r="K29" i="59"/>
  <c r="H29" i="59"/>
  <c r="E29" i="59"/>
  <c r="T28" i="59"/>
  <c r="Q28" i="59"/>
  <c r="N28" i="59"/>
  <c r="K28" i="59"/>
  <c r="H28" i="59"/>
  <c r="E28" i="59"/>
  <c r="T27" i="59"/>
  <c r="Q27" i="59"/>
  <c r="N27" i="59"/>
  <c r="K27" i="59"/>
  <c r="H27" i="59"/>
  <c r="E27" i="59"/>
  <c r="T26" i="59"/>
  <c r="Q26" i="59"/>
  <c r="N26" i="59"/>
  <c r="K26" i="59"/>
  <c r="H26" i="59"/>
  <c r="E26" i="59"/>
  <c r="T25" i="59"/>
  <c r="Q25" i="59"/>
  <c r="N25" i="59"/>
  <c r="K25" i="59"/>
  <c r="H25" i="59"/>
  <c r="E25" i="59"/>
  <c r="T24" i="59"/>
  <c r="Q24" i="59"/>
  <c r="N24" i="59"/>
  <c r="K24" i="59"/>
  <c r="H24" i="59"/>
  <c r="E24" i="59"/>
  <c r="T23" i="59"/>
  <c r="Q23" i="59"/>
  <c r="N23" i="59"/>
  <c r="K23" i="59"/>
  <c r="H23" i="59"/>
  <c r="E23" i="59"/>
  <c r="T22" i="59"/>
  <c r="Q22" i="59"/>
  <c r="N22" i="59"/>
  <c r="K22" i="59"/>
  <c r="H22" i="59"/>
  <c r="E22" i="59"/>
  <c r="T21" i="59"/>
  <c r="Q21" i="59"/>
  <c r="N21" i="59"/>
  <c r="K21" i="59"/>
  <c r="H21" i="59"/>
  <c r="E21" i="59"/>
  <c r="T20" i="59"/>
  <c r="Q20" i="59"/>
  <c r="N20" i="59"/>
  <c r="K20" i="59"/>
  <c r="H20" i="59"/>
  <c r="E20" i="59"/>
  <c r="T19" i="59"/>
  <c r="Q19" i="59"/>
  <c r="N19" i="59"/>
  <c r="K19" i="59"/>
  <c r="H19" i="59"/>
  <c r="E19" i="59"/>
  <c r="T18" i="59"/>
  <c r="Q18" i="59"/>
  <c r="N18" i="59"/>
  <c r="K18" i="59"/>
  <c r="H18" i="59"/>
  <c r="E18" i="59"/>
  <c r="T17" i="59"/>
  <c r="Q17" i="59"/>
  <c r="N17" i="59"/>
  <c r="K17" i="59"/>
  <c r="H17" i="59"/>
  <c r="E17" i="59"/>
  <c r="T16" i="59"/>
  <c r="Q16" i="59"/>
  <c r="N16" i="59"/>
  <c r="K16" i="59"/>
  <c r="H16" i="59"/>
  <c r="E16" i="59"/>
  <c r="T15" i="59"/>
  <c r="Q15" i="59"/>
  <c r="N15" i="59"/>
  <c r="K15" i="59"/>
  <c r="H15" i="59"/>
  <c r="E15" i="59"/>
  <c r="T14" i="59"/>
  <c r="Q14" i="59"/>
  <c r="N14" i="59"/>
  <c r="K14" i="59"/>
  <c r="H14" i="59"/>
  <c r="E14" i="59"/>
  <c r="T13" i="59"/>
  <c r="Q13" i="59"/>
  <c r="N13" i="59"/>
  <c r="K13" i="59"/>
  <c r="H13" i="59"/>
  <c r="E13" i="59"/>
  <c r="T12" i="59"/>
  <c r="Q12" i="59"/>
  <c r="N12" i="59"/>
  <c r="K12" i="59"/>
  <c r="H12" i="59"/>
  <c r="E12" i="59"/>
  <c r="T11" i="59"/>
  <c r="Q11" i="59"/>
  <c r="N11" i="59"/>
  <c r="K11" i="59"/>
  <c r="H11" i="59"/>
  <c r="E11" i="59"/>
  <c r="T10" i="59"/>
  <c r="Q10" i="59"/>
  <c r="N10" i="59"/>
  <c r="K10" i="59"/>
  <c r="H10" i="59"/>
  <c r="E10" i="59"/>
  <c r="F46" i="58"/>
  <c r="E46" i="58"/>
  <c r="G45" i="58"/>
  <c r="H45" i="58" s="1"/>
  <c r="G44" i="58"/>
  <c r="H44" i="58" s="1"/>
  <c r="F43" i="58"/>
  <c r="E43" i="58"/>
  <c r="G42" i="58"/>
  <c r="H42" i="58" s="1"/>
  <c r="G41" i="58"/>
  <c r="H41" i="58" s="1"/>
  <c r="G40" i="58"/>
  <c r="H40" i="58" s="1"/>
  <c r="G39" i="58"/>
  <c r="H39" i="58" s="1"/>
  <c r="G38" i="58"/>
  <c r="H38" i="58" s="1"/>
  <c r="G37" i="58"/>
  <c r="H37" i="58" s="1"/>
  <c r="G36" i="58"/>
  <c r="H36" i="58" s="1"/>
  <c r="G35" i="58"/>
  <c r="H35" i="58" s="1"/>
  <c r="G34" i="58"/>
  <c r="H34" i="58" s="1"/>
  <c r="G33" i="58"/>
  <c r="H33" i="58" s="1"/>
  <c r="G32" i="58"/>
  <c r="H32" i="58" s="1"/>
  <c r="G31" i="58"/>
  <c r="H31" i="58" s="1"/>
  <c r="G30" i="58"/>
  <c r="H30" i="58" s="1"/>
  <c r="G29" i="58"/>
  <c r="H29" i="58" s="1"/>
  <c r="G28" i="58"/>
  <c r="H28" i="58" s="1"/>
  <c r="G27" i="58"/>
  <c r="H27" i="58" s="1"/>
  <c r="G26" i="58"/>
  <c r="H26" i="58" s="1"/>
  <c r="G25" i="58"/>
  <c r="H25" i="58" s="1"/>
  <c r="G24" i="58"/>
  <c r="H24" i="58" s="1"/>
  <c r="G23" i="58"/>
  <c r="H23" i="58" s="1"/>
  <c r="G22" i="58"/>
  <c r="H22" i="58" s="1"/>
  <c r="G21" i="58"/>
  <c r="H21" i="58" s="1"/>
  <c r="G20" i="58"/>
  <c r="H20" i="58" s="1"/>
  <c r="G19" i="58"/>
  <c r="H19" i="58" s="1"/>
  <c r="G18" i="58"/>
  <c r="H18" i="58" s="1"/>
  <c r="G17" i="58"/>
  <c r="H17" i="58" s="1"/>
  <c r="G16" i="58"/>
  <c r="H16" i="58" s="1"/>
  <c r="G15" i="58"/>
  <c r="H15" i="58" s="1"/>
  <c r="G14" i="58"/>
  <c r="H14" i="58" s="1"/>
  <c r="G13" i="58"/>
  <c r="H13" i="58" s="1"/>
  <c r="C46" i="58"/>
  <c r="C43" i="58"/>
  <c r="B46" i="58"/>
  <c r="E44" i="59" l="1"/>
  <c r="H44" i="59"/>
  <c r="K44" i="59"/>
  <c r="N44" i="59"/>
  <c r="Q44" i="59"/>
  <c r="B8" i="58" s="1"/>
  <c r="T44" i="59"/>
  <c r="B9" i="58" s="1"/>
  <c r="E43" i="59"/>
  <c r="H43" i="59"/>
  <c r="K43" i="59"/>
  <c r="N43" i="59"/>
  <c r="Q43" i="59"/>
  <c r="T43" i="59"/>
  <c r="F10" i="30"/>
  <c r="G10" i="30"/>
  <c r="G43" i="58"/>
  <c r="H43" i="58" s="1"/>
  <c r="G46" i="58"/>
  <c r="H46" i="58" s="1"/>
  <c r="E40" i="59"/>
  <c r="K40" i="59"/>
  <c r="Q40" i="59"/>
  <c r="H40" i="59"/>
  <c r="N40" i="59"/>
  <c r="T40" i="59"/>
  <c r="B14" i="53"/>
  <c r="B10" i="58" l="1"/>
  <c r="B10" i="16" l="1"/>
  <c r="H14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H34" i="16"/>
  <c r="H35" i="16"/>
  <c r="H36" i="16"/>
  <c r="H37" i="16"/>
  <c r="H38" i="16"/>
  <c r="H39" i="16"/>
  <c r="H40" i="16"/>
  <c r="H41" i="16"/>
  <c r="H42" i="16"/>
  <c r="H43" i="16"/>
  <c r="H44" i="16"/>
  <c r="H45" i="16"/>
  <c r="H46" i="16"/>
  <c r="J46" i="16" s="1"/>
  <c r="J40" i="16" l="1"/>
  <c r="J38" i="16"/>
  <c r="J36" i="16"/>
  <c r="J34" i="16"/>
  <c r="J32" i="16"/>
  <c r="J30" i="16"/>
  <c r="J28" i="16"/>
  <c r="J26" i="16"/>
  <c r="J24" i="16"/>
  <c r="J22" i="16"/>
  <c r="J20" i="16"/>
  <c r="J18" i="16"/>
  <c r="J16" i="16"/>
  <c r="J14" i="16"/>
  <c r="J13" i="16"/>
  <c r="J41" i="16"/>
  <c r="J39" i="16"/>
  <c r="J37" i="16"/>
  <c r="J35" i="16"/>
  <c r="J33" i="16"/>
  <c r="J31" i="16"/>
  <c r="J29" i="16"/>
  <c r="J27" i="16"/>
  <c r="J25" i="16"/>
  <c r="J23" i="16"/>
  <c r="J21" i="16"/>
  <c r="J19" i="16"/>
  <c r="J17" i="16"/>
  <c r="J15" i="16"/>
  <c r="F43" i="56"/>
  <c r="E43" i="56"/>
  <c r="C43" i="56"/>
  <c r="B43" i="56"/>
  <c r="G42" i="56"/>
  <c r="D42" i="56"/>
  <c r="G41" i="56"/>
  <c r="D41" i="56"/>
  <c r="F40" i="56"/>
  <c r="F44" i="56" s="1"/>
  <c r="G27" i="30" s="1"/>
  <c r="E40" i="56"/>
  <c r="E44" i="56" s="1"/>
  <c r="G26" i="30" s="1"/>
  <c r="C40" i="56"/>
  <c r="B40" i="56"/>
  <c r="B44" i="56" s="1"/>
  <c r="F26" i="30" s="1"/>
  <c r="G39" i="56"/>
  <c r="D39" i="56"/>
  <c r="G38" i="56"/>
  <c r="D38" i="56"/>
  <c r="G37" i="56"/>
  <c r="D37" i="56"/>
  <c r="G36" i="56"/>
  <c r="D36" i="56"/>
  <c r="G35" i="56"/>
  <c r="D35" i="56"/>
  <c r="G34" i="56"/>
  <c r="D34" i="56"/>
  <c r="G33" i="56"/>
  <c r="D33" i="56"/>
  <c r="G32" i="56"/>
  <c r="D32" i="56"/>
  <c r="G31" i="56"/>
  <c r="D31" i="56"/>
  <c r="G30" i="56"/>
  <c r="D30" i="56"/>
  <c r="G29" i="56"/>
  <c r="D29" i="56"/>
  <c r="G28" i="56"/>
  <c r="D28" i="56"/>
  <c r="G27" i="56"/>
  <c r="D27" i="56"/>
  <c r="G26" i="56"/>
  <c r="D26" i="56"/>
  <c r="G25" i="56"/>
  <c r="D25" i="56"/>
  <c r="G24" i="56"/>
  <c r="D24" i="56"/>
  <c r="G23" i="56"/>
  <c r="D23" i="56"/>
  <c r="G22" i="56"/>
  <c r="D22" i="56"/>
  <c r="G21" i="56"/>
  <c r="D21" i="56"/>
  <c r="G20" i="56"/>
  <c r="D20" i="56"/>
  <c r="G19" i="56"/>
  <c r="D19" i="56"/>
  <c r="G18" i="56"/>
  <c r="D18" i="56"/>
  <c r="G17" i="56"/>
  <c r="D17" i="56"/>
  <c r="G16" i="56"/>
  <c r="D16" i="56"/>
  <c r="G15" i="56"/>
  <c r="D15" i="56"/>
  <c r="G14" i="56"/>
  <c r="D14" i="56"/>
  <c r="G13" i="56"/>
  <c r="D13" i="56"/>
  <c r="G12" i="56"/>
  <c r="D12" i="56"/>
  <c r="G11" i="56"/>
  <c r="D11" i="56"/>
  <c r="G10" i="56"/>
  <c r="D10" i="56"/>
  <c r="G43" i="56" l="1"/>
  <c r="D40" i="56"/>
  <c r="D43" i="56"/>
  <c r="G44" i="56"/>
  <c r="G40" i="56"/>
  <c r="C44" i="56"/>
  <c r="D44" i="56" l="1"/>
  <c r="F27" i="30"/>
  <c r="S43" i="54"/>
  <c r="R43" i="54"/>
  <c r="P43" i="54"/>
  <c r="O43" i="54"/>
  <c r="M43" i="54"/>
  <c r="L43" i="54"/>
  <c r="J43" i="54"/>
  <c r="I43" i="54"/>
  <c r="G43" i="54"/>
  <c r="F43" i="54"/>
  <c r="D43" i="54"/>
  <c r="C43" i="54"/>
  <c r="T42" i="54"/>
  <c r="G49" i="55" s="1"/>
  <c r="Q42" i="54"/>
  <c r="F49" i="55" s="1"/>
  <c r="N42" i="54"/>
  <c r="E49" i="55" s="1"/>
  <c r="K42" i="54"/>
  <c r="D49" i="55" s="1"/>
  <c r="H42" i="54"/>
  <c r="C49" i="55" s="1"/>
  <c r="E42" i="54"/>
  <c r="B49" i="55" s="1"/>
  <c r="T41" i="54"/>
  <c r="G48" i="55" s="1"/>
  <c r="Q41" i="54"/>
  <c r="F48" i="55" s="1"/>
  <c r="N41" i="54"/>
  <c r="E48" i="55" s="1"/>
  <c r="K41" i="54"/>
  <c r="D48" i="55" s="1"/>
  <c r="H41" i="54"/>
  <c r="C48" i="55" s="1"/>
  <c r="E41" i="54"/>
  <c r="B48" i="55" s="1"/>
  <c r="S40" i="54"/>
  <c r="R40" i="54"/>
  <c r="R44" i="54" s="1"/>
  <c r="G24" i="30" s="1"/>
  <c r="P40" i="54"/>
  <c r="P44" i="54" s="1"/>
  <c r="F25" i="30" s="1"/>
  <c r="O40" i="54"/>
  <c r="O44" i="54" s="1"/>
  <c r="F24" i="30" s="1"/>
  <c r="M40" i="54"/>
  <c r="L40" i="54"/>
  <c r="L44" i="54" s="1"/>
  <c r="J40" i="54"/>
  <c r="J44" i="54" s="1"/>
  <c r="I40" i="54"/>
  <c r="I44" i="54" s="1"/>
  <c r="G40" i="54"/>
  <c r="F40" i="54"/>
  <c r="D40" i="54"/>
  <c r="D44" i="54" s="1"/>
  <c r="C40" i="54"/>
  <c r="C44" i="54" s="1"/>
  <c r="T39" i="54"/>
  <c r="G46" i="55" s="1"/>
  <c r="Q39" i="54"/>
  <c r="F46" i="55" s="1"/>
  <c r="N39" i="54"/>
  <c r="E46" i="55" s="1"/>
  <c r="K39" i="54"/>
  <c r="D46" i="55" s="1"/>
  <c r="H39" i="54"/>
  <c r="C46" i="55" s="1"/>
  <c r="E39" i="54"/>
  <c r="B46" i="55" s="1"/>
  <c r="T38" i="54"/>
  <c r="G45" i="55" s="1"/>
  <c r="Q38" i="54"/>
  <c r="F45" i="55" s="1"/>
  <c r="N38" i="54"/>
  <c r="E45" i="55" s="1"/>
  <c r="K38" i="54"/>
  <c r="D45" i="55" s="1"/>
  <c r="H38" i="54"/>
  <c r="C45" i="55" s="1"/>
  <c r="E38" i="54"/>
  <c r="B45" i="55" s="1"/>
  <c r="T37" i="54"/>
  <c r="G44" i="55" s="1"/>
  <c r="Q37" i="54"/>
  <c r="F44" i="55" s="1"/>
  <c r="N37" i="54"/>
  <c r="E44" i="55" s="1"/>
  <c r="K37" i="54"/>
  <c r="D44" i="55" s="1"/>
  <c r="H37" i="54"/>
  <c r="C44" i="55" s="1"/>
  <c r="E37" i="54"/>
  <c r="B44" i="55" s="1"/>
  <c r="T36" i="54"/>
  <c r="G43" i="55" s="1"/>
  <c r="Q36" i="54"/>
  <c r="F43" i="55" s="1"/>
  <c r="N36" i="54"/>
  <c r="E43" i="55" s="1"/>
  <c r="K36" i="54"/>
  <c r="D43" i="55" s="1"/>
  <c r="H36" i="54"/>
  <c r="C43" i="55" s="1"/>
  <c r="E36" i="54"/>
  <c r="B43" i="55" s="1"/>
  <c r="T35" i="54"/>
  <c r="G42" i="55" s="1"/>
  <c r="Q35" i="54"/>
  <c r="F42" i="55" s="1"/>
  <c r="N35" i="54"/>
  <c r="E42" i="55" s="1"/>
  <c r="K35" i="54"/>
  <c r="D42" i="55" s="1"/>
  <c r="H35" i="54"/>
  <c r="C42" i="55" s="1"/>
  <c r="E35" i="54"/>
  <c r="B42" i="55" s="1"/>
  <c r="T34" i="54"/>
  <c r="G41" i="55" s="1"/>
  <c r="Q34" i="54"/>
  <c r="F41" i="55" s="1"/>
  <c r="N34" i="54"/>
  <c r="E41" i="55" s="1"/>
  <c r="K34" i="54"/>
  <c r="D41" i="55" s="1"/>
  <c r="H34" i="54"/>
  <c r="C41" i="55" s="1"/>
  <c r="E34" i="54"/>
  <c r="B41" i="55" s="1"/>
  <c r="T33" i="54"/>
  <c r="G40" i="55" s="1"/>
  <c r="Q33" i="54"/>
  <c r="F40" i="55" s="1"/>
  <c r="N33" i="54"/>
  <c r="E40" i="55" s="1"/>
  <c r="K33" i="54"/>
  <c r="D40" i="55" s="1"/>
  <c r="H33" i="54"/>
  <c r="C40" i="55" s="1"/>
  <c r="E33" i="54"/>
  <c r="B40" i="55" s="1"/>
  <c r="T32" i="54"/>
  <c r="G39" i="55" s="1"/>
  <c r="Q32" i="54"/>
  <c r="F39" i="55" s="1"/>
  <c r="N32" i="54"/>
  <c r="E39" i="55" s="1"/>
  <c r="K32" i="54"/>
  <c r="D39" i="55" s="1"/>
  <c r="H32" i="54"/>
  <c r="C39" i="55" s="1"/>
  <c r="E32" i="54"/>
  <c r="B39" i="55" s="1"/>
  <c r="T31" i="54"/>
  <c r="G38" i="55" s="1"/>
  <c r="Q31" i="54"/>
  <c r="F38" i="55" s="1"/>
  <c r="N31" i="54"/>
  <c r="E38" i="55" s="1"/>
  <c r="K31" i="54"/>
  <c r="D38" i="55" s="1"/>
  <c r="H31" i="54"/>
  <c r="C38" i="55" s="1"/>
  <c r="E31" i="54"/>
  <c r="B38" i="55" s="1"/>
  <c r="T30" i="54"/>
  <c r="G37" i="55" s="1"/>
  <c r="Q30" i="54"/>
  <c r="F37" i="55" s="1"/>
  <c r="N30" i="54"/>
  <c r="E37" i="55" s="1"/>
  <c r="K30" i="54"/>
  <c r="D37" i="55" s="1"/>
  <c r="H30" i="54"/>
  <c r="C37" i="55" s="1"/>
  <c r="E30" i="54"/>
  <c r="B37" i="55" s="1"/>
  <c r="T29" i="54"/>
  <c r="Q29" i="54"/>
  <c r="F36" i="55" s="1"/>
  <c r="N29" i="54"/>
  <c r="E36" i="55" s="1"/>
  <c r="K29" i="54"/>
  <c r="D36" i="55" s="1"/>
  <c r="H29" i="54"/>
  <c r="C36" i="55" s="1"/>
  <c r="E29" i="54"/>
  <c r="B36" i="55" s="1"/>
  <c r="T28" i="54"/>
  <c r="G35" i="55" s="1"/>
  <c r="Q28" i="54"/>
  <c r="F35" i="55" s="1"/>
  <c r="N28" i="54"/>
  <c r="E35" i="55" s="1"/>
  <c r="K28" i="54"/>
  <c r="D35" i="55" s="1"/>
  <c r="H28" i="54"/>
  <c r="C35" i="55" s="1"/>
  <c r="E28" i="54"/>
  <c r="B35" i="55" s="1"/>
  <c r="T27" i="54"/>
  <c r="G34" i="55" s="1"/>
  <c r="Q27" i="54"/>
  <c r="F34" i="55" s="1"/>
  <c r="N27" i="54"/>
  <c r="E34" i="55" s="1"/>
  <c r="K27" i="54"/>
  <c r="D34" i="55" s="1"/>
  <c r="H27" i="54"/>
  <c r="C34" i="55" s="1"/>
  <c r="E27" i="54"/>
  <c r="B34" i="55" s="1"/>
  <c r="T26" i="54"/>
  <c r="G33" i="55" s="1"/>
  <c r="Q26" i="54"/>
  <c r="F33" i="55" s="1"/>
  <c r="N26" i="54"/>
  <c r="E33" i="55" s="1"/>
  <c r="K26" i="54"/>
  <c r="D33" i="55" s="1"/>
  <c r="H26" i="54"/>
  <c r="C33" i="55" s="1"/>
  <c r="E26" i="54"/>
  <c r="B33" i="55" s="1"/>
  <c r="T25" i="54"/>
  <c r="G32" i="55" s="1"/>
  <c r="Q25" i="54"/>
  <c r="F32" i="55" s="1"/>
  <c r="N25" i="54"/>
  <c r="E32" i="55" s="1"/>
  <c r="K25" i="54"/>
  <c r="D32" i="55" s="1"/>
  <c r="H25" i="54"/>
  <c r="C32" i="55" s="1"/>
  <c r="E25" i="54"/>
  <c r="B32" i="55" s="1"/>
  <c r="T24" i="54"/>
  <c r="G31" i="55" s="1"/>
  <c r="Q24" i="54"/>
  <c r="F31" i="55" s="1"/>
  <c r="N24" i="54"/>
  <c r="E31" i="55" s="1"/>
  <c r="K24" i="54"/>
  <c r="D31" i="55" s="1"/>
  <c r="H24" i="54"/>
  <c r="C31" i="55" s="1"/>
  <c r="E24" i="54"/>
  <c r="B31" i="55" s="1"/>
  <c r="T23" i="54"/>
  <c r="G30" i="55" s="1"/>
  <c r="Q23" i="54"/>
  <c r="F30" i="55" s="1"/>
  <c r="N23" i="54"/>
  <c r="E30" i="55" s="1"/>
  <c r="K23" i="54"/>
  <c r="D30" i="55" s="1"/>
  <c r="H23" i="54"/>
  <c r="C30" i="55" s="1"/>
  <c r="E23" i="54"/>
  <c r="B30" i="55" s="1"/>
  <c r="T22" i="54"/>
  <c r="G29" i="55" s="1"/>
  <c r="Q22" i="54"/>
  <c r="F29" i="55" s="1"/>
  <c r="N22" i="54"/>
  <c r="E29" i="55" s="1"/>
  <c r="K22" i="54"/>
  <c r="D29" i="55" s="1"/>
  <c r="H22" i="54"/>
  <c r="C29" i="55" s="1"/>
  <c r="E22" i="54"/>
  <c r="B29" i="55" s="1"/>
  <c r="T21" i="54"/>
  <c r="G28" i="55" s="1"/>
  <c r="Q21" i="54"/>
  <c r="F28" i="55" s="1"/>
  <c r="N21" i="54"/>
  <c r="E28" i="55" s="1"/>
  <c r="K21" i="54"/>
  <c r="D28" i="55" s="1"/>
  <c r="H21" i="54"/>
  <c r="C28" i="55" s="1"/>
  <c r="E21" i="54"/>
  <c r="B28" i="55" s="1"/>
  <c r="T20" i="54"/>
  <c r="G27" i="55" s="1"/>
  <c r="Q20" i="54"/>
  <c r="F27" i="55" s="1"/>
  <c r="N20" i="54"/>
  <c r="E27" i="55" s="1"/>
  <c r="K20" i="54"/>
  <c r="D27" i="55" s="1"/>
  <c r="H20" i="54"/>
  <c r="C27" i="55" s="1"/>
  <c r="E20" i="54"/>
  <c r="B27" i="55" s="1"/>
  <c r="T19" i="54"/>
  <c r="G26" i="55" s="1"/>
  <c r="Q19" i="54"/>
  <c r="F26" i="55" s="1"/>
  <c r="N19" i="54"/>
  <c r="E26" i="55" s="1"/>
  <c r="K19" i="54"/>
  <c r="D26" i="55" s="1"/>
  <c r="H19" i="54"/>
  <c r="C26" i="55" s="1"/>
  <c r="E19" i="54"/>
  <c r="B26" i="55" s="1"/>
  <c r="T18" i="54"/>
  <c r="G25" i="55" s="1"/>
  <c r="Q18" i="54"/>
  <c r="F25" i="55" s="1"/>
  <c r="N18" i="54"/>
  <c r="E25" i="55" s="1"/>
  <c r="K18" i="54"/>
  <c r="D25" i="55" s="1"/>
  <c r="H18" i="54"/>
  <c r="C25" i="55" s="1"/>
  <c r="E18" i="54"/>
  <c r="B25" i="55" s="1"/>
  <c r="T15" i="54"/>
  <c r="G22" i="55" s="1"/>
  <c r="Q15" i="54"/>
  <c r="F22" i="55" s="1"/>
  <c r="N15" i="54"/>
  <c r="E22" i="55" s="1"/>
  <c r="K15" i="54"/>
  <c r="D22" i="55" s="1"/>
  <c r="H15" i="54"/>
  <c r="C22" i="55" s="1"/>
  <c r="E15" i="54"/>
  <c r="B22" i="55" s="1"/>
  <c r="T14" i="54"/>
  <c r="G21" i="55" s="1"/>
  <c r="Q14" i="54"/>
  <c r="F21" i="55" s="1"/>
  <c r="N14" i="54"/>
  <c r="E21" i="55" s="1"/>
  <c r="K14" i="54"/>
  <c r="D21" i="55" s="1"/>
  <c r="H14" i="54"/>
  <c r="C21" i="55" s="1"/>
  <c r="E14" i="54"/>
  <c r="B21" i="55" s="1"/>
  <c r="T17" i="54"/>
  <c r="G24" i="55" s="1"/>
  <c r="Q17" i="54"/>
  <c r="F24" i="55" s="1"/>
  <c r="N17" i="54"/>
  <c r="E24" i="55" s="1"/>
  <c r="K17" i="54"/>
  <c r="D24" i="55" s="1"/>
  <c r="H17" i="54"/>
  <c r="C24" i="55" s="1"/>
  <c r="E17" i="54"/>
  <c r="B24" i="55" s="1"/>
  <c r="T16" i="54"/>
  <c r="G23" i="55" s="1"/>
  <c r="Q16" i="54"/>
  <c r="F23" i="55" s="1"/>
  <c r="N16" i="54"/>
  <c r="E23" i="55" s="1"/>
  <c r="K16" i="54"/>
  <c r="D23" i="55" s="1"/>
  <c r="H16" i="54"/>
  <c r="C23" i="55" s="1"/>
  <c r="E16" i="54"/>
  <c r="B23" i="55" s="1"/>
  <c r="T13" i="54"/>
  <c r="G20" i="55" s="1"/>
  <c r="Q13" i="54"/>
  <c r="F20" i="55" s="1"/>
  <c r="N13" i="54"/>
  <c r="E20" i="55" s="1"/>
  <c r="K13" i="54"/>
  <c r="D20" i="55" s="1"/>
  <c r="H13" i="54"/>
  <c r="C20" i="55" s="1"/>
  <c r="E13" i="54"/>
  <c r="B20" i="55" s="1"/>
  <c r="G19" i="55"/>
  <c r="Q12" i="54"/>
  <c r="F19" i="55" s="1"/>
  <c r="N12" i="54"/>
  <c r="E19" i="55" s="1"/>
  <c r="K12" i="54"/>
  <c r="D19" i="55" s="1"/>
  <c r="H12" i="54"/>
  <c r="C19" i="55" s="1"/>
  <c r="E12" i="54"/>
  <c r="B19" i="55" s="1"/>
  <c r="T11" i="54"/>
  <c r="G18" i="55" s="1"/>
  <c r="Q11" i="54"/>
  <c r="F18" i="55" s="1"/>
  <c r="N11" i="54"/>
  <c r="E18" i="55" s="1"/>
  <c r="K11" i="54"/>
  <c r="D18" i="55" s="1"/>
  <c r="H11" i="54"/>
  <c r="C18" i="55" s="1"/>
  <c r="E11" i="54"/>
  <c r="B18" i="55" s="1"/>
  <c r="T10" i="54"/>
  <c r="G17" i="55" s="1"/>
  <c r="H17" i="55" s="1"/>
  <c r="Q10" i="54"/>
  <c r="F17" i="55" s="1"/>
  <c r="N10" i="54"/>
  <c r="E17" i="55" s="1"/>
  <c r="K10" i="54"/>
  <c r="D17" i="55" s="1"/>
  <c r="H10" i="54"/>
  <c r="C17" i="55" s="1"/>
  <c r="E10" i="54"/>
  <c r="B17" i="55" s="1"/>
  <c r="F44" i="54" l="1"/>
  <c r="H19" i="55"/>
  <c r="H23" i="55"/>
  <c r="H21" i="55"/>
  <c r="H25" i="55"/>
  <c r="H27" i="55"/>
  <c r="H29" i="55"/>
  <c r="H31" i="55"/>
  <c r="H33" i="55"/>
  <c r="H35" i="55"/>
  <c r="H37" i="55"/>
  <c r="H39" i="55"/>
  <c r="H41" i="55"/>
  <c r="H43" i="55"/>
  <c r="H45" i="55"/>
  <c r="H40" i="54"/>
  <c r="C47" i="55" s="1"/>
  <c r="N40" i="54"/>
  <c r="E47" i="55" s="1"/>
  <c r="T40" i="54"/>
  <c r="G47" i="55" s="1"/>
  <c r="H49" i="55"/>
  <c r="H43" i="54"/>
  <c r="C50" i="55" s="1"/>
  <c r="N43" i="54"/>
  <c r="E50" i="55" s="1"/>
  <c r="T43" i="54"/>
  <c r="G50" i="55" s="1"/>
  <c r="H18" i="55"/>
  <c r="H20" i="55"/>
  <c r="H24" i="55"/>
  <c r="H22" i="55"/>
  <c r="H26" i="55"/>
  <c r="H28" i="55"/>
  <c r="H30" i="55"/>
  <c r="H32" i="55"/>
  <c r="H34" i="55"/>
  <c r="H36" i="55"/>
  <c r="H38" i="55"/>
  <c r="H40" i="55"/>
  <c r="H42" i="55"/>
  <c r="H44" i="55"/>
  <c r="H46" i="55"/>
  <c r="H48" i="55"/>
  <c r="E43" i="54"/>
  <c r="B50" i="55" s="1"/>
  <c r="K43" i="54"/>
  <c r="D50" i="55" s="1"/>
  <c r="Q43" i="54"/>
  <c r="F50" i="55" s="1"/>
  <c r="E44" i="54"/>
  <c r="B8" i="55" s="1"/>
  <c r="K44" i="54"/>
  <c r="B10" i="55" s="1"/>
  <c r="Q44" i="54"/>
  <c r="B12" i="55" s="1"/>
  <c r="E40" i="54"/>
  <c r="B47" i="55" s="1"/>
  <c r="K40" i="54"/>
  <c r="D47" i="55" s="1"/>
  <c r="Q40" i="54"/>
  <c r="F47" i="55" s="1"/>
  <c r="G44" i="54"/>
  <c r="H44" i="54" s="1"/>
  <c r="B9" i="55" s="1"/>
  <c r="M44" i="54"/>
  <c r="N44" i="54" s="1"/>
  <c r="B11" i="55" s="1"/>
  <c r="S44" i="54"/>
  <c r="H47" i="55" l="1"/>
  <c r="H50" i="55"/>
  <c r="T44" i="54"/>
  <c r="G25" i="30"/>
  <c r="F41" i="51"/>
  <c r="G48" i="53" s="1"/>
  <c r="H48" i="53" s="1"/>
  <c r="F42" i="51"/>
  <c r="G49" i="53" s="1"/>
  <c r="H49" i="53" s="1"/>
  <c r="J51" i="53"/>
  <c r="I51" i="53"/>
  <c r="J50" i="53"/>
  <c r="I50" i="53"/>
  <c r="J49" i="53"/>
  <c r="I49" i="53"/>
  <c r="J48" i="53"/>
  <c r="I48" i="53"/>
  <c r="J47" i="53"/>
  <c r="I47" i="53"/>
  <c r="J46" i="53"/>
  <c r="I46" i="53"/>
  <c r="J45" i="53"/>
  <c r="I45" i="53"/>
  <c r="J44" i="53"/>
  <c r="I44" i="53"/>
  <c r="J43" i="53"/>
  <c r="I43" i="53"/>
  <c r="J42" i="53"/>
  <c r="I42" i="53"/>
  <c r="J41" i="53"/>
  <c r="I41" i="53"/>
  <c r="J40" i="53"/>
  <c r="I40" i="53"/>
  <c r="J39" i="53"/>
  <c r="I39" i="53"/>
  <c r="J38" i="53"/>
  <c r="I38" i="53"/>
  <c r="J37" i="53"/>
  <c r="I37" i="53"/>
  <c r="J36" i="53"/>
  <c r="I36" i="53"/>
  <c r="J35" i="53"/>
  <c r="I35" i="53"/>
  <c r="J34" i="53"/>
  <c r="I34" i="53"/>
  <c r="J33" i="53"/>
  <c r="I33" i="53"/>
  <c r="J32" i="53"/>
  <c r="I32" i="53"/>
  <c r="J31" i="53"/>
  <c r="I31" i="53"/>
  <c r="J30" i="53"/>
  <c r="I30" i="53"/>
  <c r="J29" i="53"/>
  <c r="I29" i="53"/>
  <c r="J28" i="53"/>
  <c r="I28" i="53"/>
  <c r="J27" i="53"/>
  <c r="I27" i="53"/>
  <c r="J26" i="53"/>
  <c r="I26" i="53"/>
  <c r="J25" i="53"/>
  <c r="I25" i="53"/>
  <c r="J24" i="53"/>
  <c r="I24" i="53"/>
  <c r="J23" i="53"/>
  <c r="I23" i="53"/>
  <c r="J22" i="53"/>
  <c r="I22" i="53"/>
  <c r="J21" i="53"/>
  <c r="I21" i="53"/>
  <c r="J20" i="53"/>
  <c r="I20" i="53"/>
  <c r="J19" i="53"/>
  <c r="I19" i="53"/>
  <c r="J18" i="53"/>
  <c r="I18" i="53"/>
  <c r="J17" i="53"/>
  <c r="I17" i="53"/>
  <c r="J18" i="55" l="1"/>
  <c r="J25" i="55"/>
  <c r="J41" i="55"/>
  <c r="J40" i="55"/>
  <c r="J33" i="55"/>
  <c r="J17" i="55"/>
  <c r="J32" i="55"/>
  <c r="J24" i="55"/>
  <c r="J45" i="55"/>
  <c r="J37" i="55"/>
  <c r="J29" i="55"/>
  <c r="J21" i="55"/>
  <c r="J44" i="55"/>
  <c r="J36" i="55"/>
  <c r="J28" i="55"/>
  <c r="J20" i="55"/>
  <c r="J47" i="55"/>
  <c r="J43" i="55"/>
  <c r="J39" i="55"/>
  <c r="J35" i="55"/>
  <c r="J31" i="55"/>
  <c r="J27" i="55"/>
  <c r="J23" i="55"/>
  <c r="J19" i="55"/>
  <c r="J46" i="55"/>
  <c r="J42" i="55"/>
  <c r="J38" i="55"/>
  <c r="J34" i="55"/>
  <c r="J30" i="55"/>
  <c r="J26" i="55"/>
  <c r="J22" i="55"/>
  <c r="K48" i="53"/>
  <c r="K50" i="53"/>
  <c r="K51" i="53"/>
  <c r="K49" i="53"/>
  <c r="K17" i="53"/>
  <c r="K18" i="53"/>
  <c r="K19" i="53"/>
  <c r="K20" i="53"/>
  <c r="K21" i="53"/>
  <c r="K22" i="53"/>
  <c r="K23" i="53"/>
  <c r="K24" i="53"/>
  <c r="K25" i="53"/>
  <c r="K26" i="53"/>
  <c r="K27" i="53"/>
  <c r="K28" i="53"/>
  <c r="K29" i="53"/>
  <c r="K30" i="53"/>
  <c r="K31" i="53"/>
  <c r="K32" i="53"/>
  <c r="K33" i="53"/>
  <c r="K34" i="53"/>
  <c r="K35" i="53"/>
  <c r="K36" i="53"/>
  <c r="K37" i="53"/>
  <c r="K38" i="53"/>
  <c r="K39" i="53"/>
  <c r="K40" i="53"/>
  <c r="K41" i="53"/>
  <c r="K42" i="53"/>
  <c r="K43" i="53"/>
  <c r="K44" i="53"/>
  <c r="K45" i="53"/>
  <c r="K46" i="53"/>
  <c r="K47" i="53"/>
  <c r="E43" i="51" l="1"/>
  <c r="D43" i="51"/>
  <c r="C43" i="51"/>
  <c r="B43" i="51"/>
  <c r="E40" i="51"/>
  <c r="D40" i="51"/>
  <c r="C40" i="51"/>
  <c r="C44" i="51" s="1"/>
  <c r="B40" i="51"/>
  <c r="B44" i="51" s="1"/>
  <c r="F39" i="51"/>
  <c r="G46" i="53" s="1"/>
  <c r="H46" i="53" s="1"/>
  <c r="F38" i="51"/>
  <c r="G45" i="53" s="1"/>
  <c r="H45" i="53" s="1"/>
  <c r="F37" i="51"/>
  <c r="G44" i="53" s="1"/>
  <c r="H44" i="53" s="1"/>
  <c r="F36" i="51"/>
  <c r="G43" i="53" s="1"/>
  <c r="H43" i="53" s="1"/>
  <c r="F35" i="51"/>
  <c r="G42" i="53" s="1"/>
  <c r="H42" i="53" s="1"/>
  <c r="F34" i="51"/>
  <c r="G41" i="53" s="1"/>
  <c r="H41" i="53" s="1"/>
  <c r="F33" i="51"/>
  <c r="G40" i="53" s="1"/>
  <c r="H40" i="53" s="1"/>
  <c r="F32" i="51"/>
  <c r="G39" i="53" s="1"/>
  <c r="H39" i="53" s="1"/>
  <c r="F31" i="51"/>
  <c r="G38" i="53" s="1"/>
  <c r="H38" i="53" s="1"/>
  <c r="F30" i="51"/>
  <c r="G37" i="53" s="1"/>
  <c r="H37" i="53" s="1"/>
  <c r="F29" i="51"/>
  <c r="G36" i="53" s="1"/>
  <c r="H36" i="53" s="1"/>
  <c r="F28" i="51"/>
  <c r="G35" i="53" s="1"/>
  <c r="H35" i="53" s="1"/>
  <c r="F27" i="51"/>
  <c r="G34" i="53" s="1"/>
  <c r="H34" i="53" s="1"/>
  <c r="F26" i="51"/>
  <c r="G33" i="53" s="1"/>
  <c r="H33" i="53" s="1"/>
  <c r="F25" i="51"/>
  <c r="G32" i="53" s="1"/>
  <c r="H32" i="53" s="1"/>
  <c r="F24" i="51"/>
  <c r="G31" i="53" s="1"/>
  <c r="H31" i="53" s="1"/>
  <c r="F23" i="51"/>
  <c r="G30" i="53" s="1"/>
  <c r="H30" i="53" s="1"/>
  <c r="F22" i="51"/>
  <c r="G29" i="53" s="1"/>
  <c r="H29" i="53" s="1"/>
  <c r="F21" i="51"/>
  <c r="G28" i="53" s="1"/>
  <c r="H28" i="53" s="1"/>
  <c r="F20" i="51"/>
  <c r="G27" i="53" s="1"/>
  <c r="H27" i="53" s="1"/>
  <c r="F19" i="51"/>
  <c r="G26" i="53" s="1"/>
  <c r="H26" i="53" s="1"/>
  <c r="F18" i="51"/>
  <c r="G25" i="53" s="1"/>
  <c r="H25" i="53" s="1"/>
  <c r="F17" i="51"/>
  <c r="G22" i="53" s="1"/>
  <c r="H22" i="53" s="1"/>
  <c r="F16" i="51"/>
  <c r="G21" i="53" s="1"/>
  <c r="H21" i="53" s="1"/>
  <c r="F15" i="51"/>
  <c r="G24" i="53" s="1"/>
  <c r="H24" i="53" s="1"/>
  <c r="F14" i="51"/>
  <c r="G23" i="53" s="1"/>
  <c r="H23" i="53" s="1"/>
  <c r="F13" i="51"/>
  <c r="G20" i="53" s="1"/>
  <c r="H20" i="53" s="1"/>
  <c r="F12" i="51"/>
  <c r="G19" i="53" s="1"/>
  <c r="H19" i="53" s="1"/>
  <c r="F11" i="51"/>
  <c r="G18" i="53" s="1"/>
  <c r="H18" i="53" s="1"/>
  <c r="F10" i="51"/>
  <c r="D44" i="51" l="1"/>
  <c r="F43" i="51"/>
  <c r="G50" i="53" s="1"/>
  <c r="H50" i="53" s="1"/>
  <c r="F40" i="51"/>
  <c r="G47" i="53" s="1"/>
  <c r="H47" i="53" s="1"/>
  <c r="E44" i="51"/>
  <c r="F44" i="51" l="1"/>
  <c r="R43" i="49"/>
  <c r="Q43" i="49"/>
  <c r="O43" i="49"/>
  <c r="N43" i="49"/>
  <c r="L43" i="49"/>
  <c r="K43" i="49"/>
  <c r="I43" i="49"/>
  <c r="H43" i="49"/>
  <c r="F43" i="49"/>
  <c r="E43" i="49"/>
  <c r="C43" i="49"/>
  <c r="B43" i="49"/>
  <c r="S42" i="49"/>
  <c r="G49" i="50" s="1"/>
  <c r="P42" i="49"/>
  <c r="F49" i="50" s="1"/>
  <c r="M42" i="49"/>
  <c r="E49" i="50" s="1"/>
  <c r="J42" i="49"/>
  <c r="D49" i="50" s="1"/>
  <c r="G42" i="49"/>
  <c r="C49" i="50" s="1"/>
  <c r="D42" i="49"/>
  <c r="B49" i="50" s="1"/>
  <c r="S41" i="49"/>
  <c r="G48" i="50" s="1"/>
  <c r="P41" i="49"/>
  <c r="F48" i="50" s="1"/>
  <c r="M41" i="49"/>
  <c r="E48" i="50" s="1"/>
  <c r="J41" i="49"/>
  <c r="D48" i="50" s="1"/>
  <c r="G41" i="49"/>
  <c r="C48" i="50" s="1"/>
  <c r="D41" i="49"/>
  <c r="B48" i="50" s="1"/>
  <c r="R40" i="49"/>
  <c r="Q40" i="49"/>
  <c r="Q44" i="49" s="1"/>
  <c r="G12" i="30" s="1"/>
  <c r="O40" i="49"/>
  <c r="O44" i="49" s="1"/>
  <c r="F13" i="30" s="1"/>
  <c r="N40" i="49"/>
  <c r="N44" i="49" s="1"/>
  <c r="F12" i="30" s="1"/>
  <c r="L40" i="49"/>
  <c r="K40" i="49"/>
  <c r="K44" i="49" s="1"/>
  <c r="I40" i="49"/>
  <c r="I44" i="49" s="1"/>
  <c r="H40" i="49"/>
  <c r="H44" i="49" s="1"/>
  <c r="F40" i="49"/>
  <c r="E40" i="49"/>
  <c r="E44" i="49" s="1"/>
  <c r="C40" i="49"/>
  <c r="C44" i="49" s="1"/>
  <c r="B40" i="49"/>
  <c r="B44" i="49" s="1"/>
  <c r="S39" i="49"/>
  <c r="G46" i="50" s="1"/>
  <c r="P39" i="49"/>
  <c r="F46" i="50" s="1"/>
  <c r="M39" i="49"/>
  <c r="E46" i="50" s="1"/>
  <c r="J39" i="49"/>
  <c r="D46" i="50" s="1"/>
  <c r="G39" i="49"/>
  <c r="C46" i="50" s="1"/>
  <c r="D39" i="49"/>
  <c r="B46" i="50" s="1"/>
  <c r="S38" i="49"/>
  <c r="G45" i="50" s="1"/>
  <c r="P38" i="49"/>
  <c r="F45" i="50" s="1"/>
  <c r="M38" i="49"/>
  <c r="E45" i="50" s="1"/>
  <c r="J38" i="49"/>
  <c r="D45" i="50" s="1"/>
  <c r="G38" i="49"/>
  <c r="C45" i="50" s="1"/>
  <c r="D38" i="49"/>
  <c r="B45" i="50" s="1"/>
  <c r="S37" i="49"/>
  <c r="G44" i="50" s="1"/>
  <c r="P37" i="49"/>
  <c r="F44" i="50" s="1"/>
  <c r="M37" i="49"/>
  <c r="E44" i="50" s="1"/>
  <c r="J37" i="49"/>
  <c r="D44" i="50" s="1"/>
  <c r="G37" i="49"/>
  <c r="C44" i="50" s="1"/>
  <c r="D37" i="49"/>
  <c r="B44" i="50" s="1"/>
  <c r="S36" i="49"/>
  <c r="G43" i="50" s="1"/>
  <c r="P36" i="49"/>
  <c r="F43" i="50" s="1"/>
  <c r="M36" i="49"/>
  <c r="E43" i="50" s="1"/>
  <c r="J36" i="49"/>
  <c r="D43" i="50" s="1"/>
  <c r="G36" i="49"/>
  <c r="C43" i="50" s="1"/>
  <c r="D36" i="49"/>
  <c r="B43" i="50" s="1"/>
  <c r="S35" i="49"/>
  <c r="G42" i="50" s="1"/>
  <c r="P35" i="49"/>
  <c r="F42" i="50" s="1"/>
  <c r="M35" i="49"/>
  <c r="E42" i="50" s="1"/>
  <c r="J35" i="49"/>
  <c r="D42" i="50" s="1"/>
  <c r="G35" i="49"/>
  <c r="C42" i="50" s="1"/>
  <c r="D35" i="49"/>
  <c r="B42" i="50" s="1"/>
  <c r="S34" i="49"/>
  <c r="G41" i="50" s="1"/>
  <c r="P34" i="49"/>
  <c r="F41" i="50" s="1"/>
  <c r="M34" i="49"/>
  <c r="E41" i="50" s="1"/>
  <c r="J34" i="49"/>
  <c r="D41" i="50" s="1"/>
  <c r="G34" i="49"/>
  <c r="C41" i="50" s="1"/>
  <c r="D34" i="49"/>
  <c r="B41" i="50" s="1"/>
  <c r="S33" i="49"/>
  <c r="G40" i="50" s="1"/>
  <c r="P33" i="49"/>
  <c r="F40" i="50" s="1"/>
  <c r="M33" i="49"/>
  <c r="E40" i="50" s="1"/>
  <c r="J33" i="49"/>
  <c r="D40" i="50" s="1"/>
  <c r="G33" i="49"/>
  <c r="C40" i="50" s="1"/>
  <c r="D33" i="49"/>
  <c r="B40" i="50" s="1"/>
  <c r="S32" i="49"/>
  <c r="G39" i="50" s="1"/>
  <c r="P32" i="49"/>
  <c r="F39" i="50" s="1"/>
  <c r="M32" i="49"/>
  <c r="E39" i="50" s="1"/>
  <c r="J32" i="49"/>
  <c r="D39" i="50" s="1"/>
  <c r="G32" i="49"/>
  <c r="C39" i="50" s="1"/>
  <c r="D32" i="49"/>
  <c r="B39" i="50" s="1"/>
  <c r="S31" i="49"/>
  <c r="G38" i="50" s="1"/>
  <c r="P31" i="49"/>
  <c r="F38" i="50" s="1"/>
  <c r="M31" i="49"/>
  <c r="E38" i="50" s="1"/>
  <c r="J31" i="49"/>
  <c r="D38" i="50" s="1"/>
  <c r="G31" i="49"/>
  <c r="C38" i="50" s="1"/>
  <c r="D31" i="49"/>
  <c r="B38" i="50" s="1"/>
  <c r="S30" i="49"/>
  <c r="G37" i="50" s="1"/>
  <c r="P30" i="49"/>
  <c r="F37" i="50" s="1"/>
  <c r="M30" i="49"/>
  <c r="E37" i="50" s="1"/>
  <c r="J30" i="49"/>
  <c r="D37" i="50" s="1"/>
  <c r="G30" i="49"/>
  <c r="C37" i="50" s="1"/>
  <c r="D30" i="49"/>
  <c r="B37" i="50" s="1"/>
  <c r="S29" i="49"/>
  <c r="G36" i="50" s="1"/>
  <c r="P29" i="49"/>
  <c r="F36" i="50" s="1"/>
  <c r="M29" i="49"/>
  <c r="E36" i="50" s="1"/>
  <c r="J29" i="49"/>
  <c r="D36" i="50" s="1"/>
  <c r="G29" i="49"/>
  <c r="C36" i="50" s="1"/>
  <c r="D29" i="49"/>
  <c r="B36" i="50" s="1"/>
  <c r="S28" i="49"/>
  <c r="G35" i="50" s="1"/>
  <c r="P28" i="49"/>
  <c r="F35" i="50" s="1"/>
  <c r="M28" i="49"/>
  <c r="E35" i="50" s="1"/>
  <c r="J28" i="49"/>
  <c r="D35" i="50" s="1"/>
  <c r="G28" i="49"/>
  <c r="C35" i="50" s="1"/>
  <c r="D28" i="49"/>
  <c r="B35" i="50" s="1"/>
  <c r="S27" i="49"/>
  <c r="G34" i="50" s="1"/>
  <c r="P27" i="49"/>
  <c r="F34" i="50" s="1"/>
  <c r="M27" i="49"/>
  <c r="E34" i="50" s="1"/>
  <c r="J27" i="49"/>
  <c r="D34" i="50" s="1"/>
  <c r="G27" i="49"/>
  <c r="C34" i="50" s="1"/>
  <c r="D27" i="49"/>
  <c r="B34" i="50" s="1"/>
  <c r="S26" i="49"/>
  <c r="G33" i="50" s="1"/>
  <c r="P26" i="49"/>
  <c r="F33" i="50" s="1"/>
  <c r="M26" i="49"/>
  <c r="E33" i="50" s="1"/>
  <c r="J26" i="49"/>
  <c r="D33" i="50" s="1"/>
  <c r="G26" i="49"/>
  <c r="C33" i="50" s="1"/>
  <c r="D26" i="49"/>
  <c r="B33" i="50" s="1"/>
  <c r="S25" i="49"/>
  <c r="G32" i="50" s="1"/>
  <c r="P25" i="49"/>
  <c r="F32" i="50" s="1"/>
  <c r="M25" i="49"/>
  <c r="E32" i="50" s="1"/>
  <c r="J25" i="49"/>
  <c r="D32" i="50" s="1"/>
  <c r="G25" i="49"/>
  <c r="C32" i="50" s="1"/>
  <c r="D25" i="49"/>
  <c r="B32" i="50" s="1"/>
  <c r="S24" i="49"/>
  <c r="G31" i="50" s="1"/>
  <c r="P24" i="49"/>
  <c r="F31" i="50" s="1"/>
  <c r="M24" i="49"/>
  <c r="E31" i="50" s="1"/>
  <c r="J24" i="49"/>
  <c r="D31" i="50" s="1"/>
  <c r="G24" i="49"/>
  <c r="C31" i="50" s="1"/>
  <c r="D24" i="49"/>
  <c r="B31" i="50" s="1"/>
  <c r="S23" i="49"/>
  <c r="G30" i="50" s="1"/>
  <c r="P23" i="49"/>
  <c r="F30" i="50" s="1"/>
  <c r="M23" i="49"/>
  <c r="E30" i="50" s="1"/>
  <c r="J23" i="49"/>
  <c r="D30" i="50" s="1"/>
  <c r="G23" i="49"/>
  <c r="C30" i="50" s="1"/>
  <c r="D23" i="49"/>
  <c r="B30" i="50" s="1"/>
  <c r="S22" i="49"/>
  <c r="G29" i="50" s="1"/>
  <c r="P22" i="49"/>
  <c r="F29" i="50" s="1"/>
  <c r="M22" i="49"/>
  <c r="E29" i="50" s="1"/>
  <c r="J22" i="49"/>
  <c r="D29" i="50" s="1"/>
  <c r="G22" i="49"/>
  <c r="C29" i="50" s="1"/>
  <c r="D22" i="49"/>
  <c r="B29" i="50" s="1"/>
  <c r="S21" i="49"/>
  <c r="G28" i="50" s="1"/>
  <c r="P21" i="49"/>
  <c r="F28" i="50" s="1"/>
  <c r="M21" i="49"/>
  <c r="E28" i="50" s="1"/>
  <c r="J21" i="49"/>
  <c r="D28" i="50" s="1"/>
  <c r="G21" i="49"/>
  <c r="C28" i="50" s="1"/>
  <c r="D21" i="49"/>
  <c r="B28" i="50" s="1"/>
  <c r="S20" i="49"/>
  <c r="G27" i="50" s="1"/>
  <c r="P20" i="49"/>
  <c r="F27" i="50" s="1"/>
  <c r="M20" i="49"/>
  <c r="E27" i="50" s="1"/>
  <c r="J20" i="49"/>
  <c r="D27" i="50" s="1"/>
  <c r="G20" i="49"/>
  <c r="C27" i="50" s="1"/>
  <c r="D20" i="49"/>
  <c r="B27" i="50" s="1"/>
  <c r="S19" i="49"/>
  <c r="G26" i="50" s="1"/>
  <c r="P19" i="49"/>
  <c r="F26" i="50" s="1"/>
  <c r="M19" i="49"/>
  <c r="E26" i="50" s="1"/>
  <c r="J19" i="49"/>
  <c r="D26" i="50" s="1"/>
  <c r="G19" i="49"/>
  <c r="C26" i="50" s="1"/>
  <c r="D19" i="49"/>
  <c r="B26" i="50" s="1"/>
  <c r="S18" i="49"/>
  <c r="G25" i="50" s="1"/>
  <c r="P18" i="49"/>
  <c r="F25" i="50" s="1"/>
  <c r="M18" i="49"/>
  <c r="E25" i="50" s="1"/>
  <c r="J18" i="49"/>
  <c r="D25" i="50" s="1"/>
  <c r="G18" i="49"/>
  <c r="C25" i="50" s="1"/>
  <c r="D18" i="49"/>
  <c r="B25" i="50" s="1"/>
  <c r="S15" i="49"/>
  <c r="G22" i="50" s="1"/>
  <c r="P15" i="49"/>
  <c r="F22" i="50" s="1"/>
  <c r="M15" i="49"/>
  <c r="E22" i="50" s="1"/>
  <c r="J15" i="49"/>
  <c r="D22" i="50" s="1"/>
  <c r="G15" i="49"/>
  <c r="C22" i="50" s="1"/>
  <c r="D15" i="49"/>
  <c r="B22" i="50" s="1"/>
  <c r="S14" i="49"/>
  <c r="G21" i="50" s="1"/>
  <c r="P14" i="49"/>
  <c r="F21" i="50" s="1"/>
  <c r="M14" i="49"/>
  <c r="E21" i="50" s="1"/>
  <c r="J14" i="49"/>
  <c r="D21" i="50" s="1"/>
  <c r="G14" i="49"/>
  <c r="C21" i="50" s="1"/>
  <c r="D14" i="49"/>
  <c r="B21" i="50" s="1"/>
  <c r="S17" i="49"/>
  <c r="G24" i="50" s="1"/>
  <c r="P17" i="49"/>
  <c r="F24" i="50" s="1"/>
  <c r="M17" i="49"/>
  <c r="E24" i="50" s="1"/>
  <c r="J17" i="49"/>
  <c r="D24" i="50" s="1"/>
  <c r="G17" i="49"/>
  <c r="C24" i="50" s="1"/>
  <c r="D17" i="49"/>
  <c r="B24" i="50" s="1"/>
  <c r="S16" i="49"/>
  <c r="G23" i="50" s="1"/>
  <c r="P16" i="49"/>
  <c r="F23" i="50" s="1"/>
  <c r="M16" i="49"/>
  <c r="E23" i="50" s="1"/>
  <c r="J16" i="49"/>
  <c r="D23" i="50" s="1"/>
  <c r="G16" i="49"/>
  <c r="C23" i="50" s="1"/>
  <c r="D16" i="49"/>
  <c r="B23" i="50" s="1"/>
  <c r="S13" i="49"/>
  <c r="G20" i="50" s="1"/>
  <c r="P13" i="49"/>
  <c r="F20" i="50" s="1"/>
  <c r="M13" i="49"/>
  <c r="E20" i="50" s="1"/>
  <c r="J13" i="49"/>
  <c r="D20" i="50" s="1"/>
  <c r="G13" i="49"/>
  <c r="C20" i="50" s="1"/>
  <c r="D13" i="49"/>
  <c r="B20" i="50" s="1"/>
  <c r="S12" i="49"/>
  <c r="G19" i="50" s="1"/>
  <c r="P12" i="49"/>
  <c r="F19" i="50" s="1"/>
  <c r="M12" i="49"/>
  <c r="E19" i="50" s="1"/>
  <c r="J12" i="49"/>
  <c r="D19" i="50" s="1"/>
  <c r="G12" i="49"/>
  <c r="C19" i="50" s="1"/>
  <c r="D12" i="49"/>
  <c r="B19" i="50" s="1"/>
  <c r="S11" i="49"/>
  <c r="G18" i="50" s="1"/>
  <c r="P11" i="49"/>
  <c r="F18" i="50" s="1"/>
  <c r="M11" i="49"/>
  <c r="E18" i="50" s="1"/>
  <c r="J11" i="49"/>
  <c r="D18" i="50" s="1"/>
  <c r="G11" i="49"/>
  <c r="C18" i="50" s="1"/>
  <c r="D11" i="49"/>
  <c r="B18" i="50" s="1"/>
  <c r="S10" i="49"/>
  <c r="G17" i="50" s="1"/>
  <c r="H17" i="50" s="1"/>
  <c r="P10" i="49"/>
  <c r="F17" i="50" s="1"/>
  <c r="M10" i="49"/>
  <c r="E17" i="50" s="1"/>
  <c r="J10" i="49"/>
  <c r="D17" i="50" s="1"/>
  <c r="G10" i="49"/>
  <c r="C17" i="50" s="1"/>
  <c r="D10" i="49"/>
  <c r="B17" i="50" s="1"/>
  <c r="G40" i="49" l="1"/>
  <c r="C47" i="50" s="1"/>
  <c r="M40" i="49"/>
  <c r="E47" i="50" s="1"/>
  <c r="S40" i="49"/>
  <c r="G47" i="50" s="1"/>
  <c r="G43" i="49"/>
  <c r="C50" i="50" s="1"/>
  <c r="M43" i="49"/>
  <c r="E50" i="50" s="1"/>
  <c r="S43" i="49"/>
  <c r="G50" i="50" s="1"/>
  <c r="H48" i="50"/>
  <c r="H49" i="50"/>
  <c r="D43" i="49"/>
  <c r="B50" i="50" s="1"/>
  <c r="J43" i="49"/>
  <c r="D50" i="50" s="1"/>
  <c r="P43" i="49"/>
  <c r="F50" i="50" s="1"/>
  <c r="H18" i="50"/>
  <c r="H19" i="50"/>
  <c r="H20" i="50"/>
  <c r="H21" i="50"/>
  <c r="H22" i="50"/>
  <c r="H23" i="50"/>
  <c r="H24" i="50"/>
  <c r="H25" i="50"/>
  <c r="H26" i="50"/>
  <c r="H27" i="50"/>
  <c r="H28" i="50"/>
  <c r="H29" i="50"/>
  <c r="H30" i="50"/>
  <c r="H31" i="50"/>
  <c r="H32" i="50"/>
  <c r="H33" i="50"/>
  <c r="H34" i="50"/>
  <c r="H35" i="50"/>
  <c r="H36" i="50"/>
  <c r="H37" i="50"/>
  <c r="H38" i="50"/>
  <c r="H39" i="50"/>
  <c r="H40" i="50"/>
  <c r="H41" i="50"/>
  <c r="H42" i="50"/>
  <c r="H43" i="50"/>
  <c r="H44" i="50"/>
  <c r="H45" i="50"/>
  <c r="H46" i="50"/>
  <c r="D44" i="49"/>
  <c r="B8" i="50" s="1"/>
  <c r="J44" i="49"/>
  <c r="B10" i="50" s="1"/>
  <c r="P44" i="49"/>
  <c r="B12" i="50" s="1"/>
  <c r="D40" i="49"/>
  <c r="B47" i="50" s="1"/>
  <c r="J40" i="49"/>
  <c r="D47" i="50" s="1"/>
  <c r="P40" i="49"/>
  <c r="F47" i="50" s="1"/>
  <c r="H47" i="50" s="1"/>
  <c r="F44" i="49"/>
  <c r="G44" i="49" s="1"/>
  <c r="B9" i="50" s="1"/>
  <c r="L44" i="49"/>
  <c r="M44" i="49" s="1"/>
  <c r="B11" i="50" s="1"/>
  <c r="R44" i="49"/>
  <c r="H50" i="50" l="1"/>
  <c r="J46" i="50" s="1"/>
  <c r="S44" i="49"/>
  <c r="B13" i="50" s="1"/>
  <c r="B14" i="50" s="1"/>
  <c r="G13" i="30"/>
  <c r="J35" i="50" l="1"/>
  <c r="J44" i="50"/>
  <c r="J43" i="50"/>
  <c r="J24" i="50"/>
  <c r="J31" i="50"/>
  <c r="J39" i="50"/>
  <c r="J47" i="50"/>
  <c r="J20" i="50"/>
  <c r="J28" i="50"/>
  <c r="J33" i="50"/>
  <c r="J37" i="50"/>
  <c r="J41" i="50"/>
  <c r="J45" i="50"/>
  <c r="J36" i="50"/>
  <c r="J18" i="50"/>
  <c r="J22" i="50"/>
  <c r="J26" i="50"/>
  <c r="J32" i="50"/>
  <c r="J40" i="50"/>
  <c r="J17" i="50"/>
  <c r="J19" i="50"/>
  <c r="J21" i="50"/>
  <c r="J23" i="50"/>
  <c r="J25" i="50"/>
  <c r="J27" i="50"/>
  <c r="J29" i="50"/>
  <c r="J38" i="50"/>
  <c r="J30" i="50"/>
  <c r="J34" i="50"/>
  <c r="J42" i="50"/>
  <c r="G13" i="48"/>
  <c r="F13" i="48"/>
  <c r="E13" i="48"/>
  <c r="D13" i="48"/>
  <c r="C13" i="48"/>
  <c r="B13" i="48"/>
  <c r="J12" i="48"/>
  <c r="I12" i="48"/>
  <c r="J11" i="48"/>
  <c r="I11" i="48"/>
  <c r="G13" i="47"/>
  <c r="F13" i="47"/>
  <c r="E13" i="47"/>
  <c r="D13" i="47"/>
  <c r="C13" i="47"/>
  <c r="B13" i="47"/>
  <c r="J12" i="47"/>
  <c r="I12" i="47"/>
  <c r="J11" i="47"/>
  <c r="I11" i="47"/>
  <c r="G13" i="46"/>
  <c r="F13" i="46"/>
  <c r="E13" i="46"/>
  <c r="D13" i="46"/>
  <c r="C13" i="46"/>
  <c r="B13" i="46"/>
  <c r="J12" i="46"/>
  <c r="I12" i="46"/>
  <c r="J11" i="46"/>
  <c r="I11" i="46"/>
  <c r="G13" i="45"/>
  <c r="F13" i="45"/>
  <c r="E13" i="45"/>
  <c r="D13" i="45"/>
  <c r="B13" i="45"/>
  <c r="J12" i="45"/>
  <c r="I12" i="45"/>
  <c r="J11" i="45"/>
  <c r="I11" i="45"/>
  <c r="G13" i="44"/>
  <c r="F13" i="44"/>
  <c r="E13" i="44"/>
  <c r="D13" i="44"/>
  <c r="C13" i="44"/>
  <c r="B13" i="44"/>
  <c r="J12" i="44"/>
  <c r="I12" i="44"/>
  <c r="J11" i="44"/>
  <c r="I11" i="44"/>
  <c r="G13" i="43"/>
  <c r="F13" i="43"/>
  <c r="E13" i="43"/>
  <c r="D13" i="43"/>
  <c r="C13" i="43"/>
  <c r="B13" i="43"/>
  <c r="J12" i="43"/>
  <c r="I12" i="43"/>
  <c r="J11" i="43"/>
  <c r="I11" i="43"/>
  <c r="G13" i="42"/>
  <c r="F13" i="42"/>
  <c r="E13" i="42"/>
  <c r="D13" i="42"/>
  <c r="C13" i="42"/>
  <c r="B13" i="42"/>
  <c r="K12" i="42"/>
  <c r="J12" i="42"/>
  <c r="I12" i="42"/>
  <c r="J11" i="42"/>
  <c r="I11" i="42"/>
  <c r="G13" i="41"/>
  <c r="F13" i="41"/>
  <c r="E13" i="41"/>
  <c r="D13" i="41"/>
  <c r="C13" i="41"/>
  <c r="B13" i="41"/>
  <c r="J12" i="41"/>
  <c r="I12" i="41"/>
  <c r="J11" i="41"/>
  <c r="I11" i="41"/>
  <c r="I13" i="42" l="1"/>
  <c r="I13" i="44"/>
  <c r="I13" i="46"/>
  <c r="I13" i="48"/>
  <c r="I13" i="41"/>
  <c r="I13" i="43"/>
  <c r="I13" i="45"/>
  <c r="I13" i="47"/>
  <c r="D13" i="1"/>
  <c r="B14" i="5" l="1"/>
  <c r="N43" i="40" l="1"/>
  <c r="M43" i="40"/>
  <c r="L43" i="40"/>
  <c r="K43" i="40"/>
  <c r="J43" i="40"/>
  <c r="I43" i="40"/>
  <c r="H43" i="40"/>
  <c r="G43" i="40"/>
  <c r="F43" i="40"/>
  <c r="E43" i="40"/>
  <c r="C43" i="40"/>
  <c r="D42" i="40"/>
  <c r="B42" i="40" s="1"/>
  <c r="G49" i="15" s="1"/>
  <c r="D41" i="40"/>
  <c r="N40" i="40"/>
  <c r="M40" i="40"/>
  <c r="L40" i="40"/>
  <c r="K40" i="40"/>
  <c r="J40" i="40"/>
  <c r="I40" i="40"/>
  <c r="H40" i="40"/>
  <c r="G40" i="40"/>
  <c r="F40" i="40"/>
  <c r="E40" i="40"/>
  <c r="C40" i="40"/>
  <c r="D39" i="40"/>
  <c r="B39" i="40" s="1"/>
  <c r="G46" i="15" s="1"/>
  <c r="D38" i="40"/>
  <c r="B38" i="40" s="1"/>
  <c r="G45" i="15" s="1"/>
  <c r="D37" i="40"/>
  <c r="B37" i="40" s="1"/>
  <c r="G44" i="15" s="1"/>
  <c r="D36" i="40"/>
  <c r="B36" i="40" s="1"/>
  <c r="G43" i="15" s="1"/>
  <c r="D35" i="40"/>
  <c r="B35" i="40" s="1"/>
  <c r="G42" i="15" s="1"/>
  <c r="D34" i="40"/>
  <c r="B34" i="40" s="1"/>
  <c r="G41" i="15" s="1"/>
  <c r="D33" i="40"/>
  <c r="B33" i="40" s="1"/>
  <c r="G40" i="15" s="1"/>
  <c r="D32" i="40"/>
  <c r="B32" i="40" s="1"/>
  <c r="G39" i="15" s="1"/>
  <c r="D31" i="40"/>
  <c r="B31" i="40" s="1"/>
  <c r="G38" i="15" s="1"/>
  <c r="D30" i="40"/>
  <c r="B30" i="40" s="1"/>
  <c r="G37" i="15" s="1"/>
  <c r="D29" i="40"/>
  <c r="B29" i="40" s="1"/>
  <c r="G36" i="15" s="1"/>
  <c r="D28" i="40"/>
  <c r="B28" i="40" s="1"/>
  <c r="G35" i="15" s="1"/>
  <c r="D27" i="40"/>
  <c r="B27" i="40" s="1"/>
  <c r="G34" i="15" s="1"/>
  <c r="D26" i="40"/>
  <c r="B26" i="40" s="1"/>
  <c r="G33" i="15" s="1"/>
  <c r="D25" i="40"/>
  <c r="B25" i="40" s="1"/>
  <c r="G32" i="15" s="1"/>
  <c r="D24" i="40"/>
  <c r="B24" i="40" s="1"/>
  <c r="G31" i="15" s="1"/>
  <c r="D23" i="40"/>
  <c r="B23" i="40" s="1"/>
  <c r="G30" i="15" s="1"/>
  <c r="D22" i="40"/>
  <c r="B22" i="40" s="1"/>
  <c r="G29" i="15" s="1"/>
  <c r="D21" i="40"/>
  <c r="B21" i="40" s="1"/>
  <c r="G28" i="15" s="1"/>
  <c r="D20" i="40"/>
  <c r="B20" i="40" s="1"/>
  <c r="G27" i="15" s="1"/>
  <c r="D19" i="40"/>
  <c r="B19" i="40" s="1"/>
  <c r="G26" i="15" s="1"/>
  <c r="D18" i="40"/>
  <c r="B18" i="40" s="1"/>
  <c r="G25" i="15" s="1"/>
  <c r="D17" i="40"/>
  <c r="B17" i="40" s="1"/>
  <c r="G24" i="15" s="1"/>
  <c r="D16" i="40"/>
  <c r="B16" i="40" s="1"/>
  <c r="G23" i="15" s="1"/>
  <c r="D15" i="40"/>
  <c r="B15" i="40" s="1"/>
  <c r="G22" i="15" s="1"/>
  <c r="D14" i="40"/>
  <c r="B14" i="40" s="1"/>
  <c r="G21" i="15" s="1"/>
  <c r="D13" i="40"/>
  <c r="B13" i="40" s="1"/>
  <c r="G20" i="15" s="1"/>
  <c r="D12" i="40"/>
  <c r="B12" i="40" s="1"/>
  <c r="G19" i="15" s="1"/>
  <c r="D11" i="40"/>
  <c r="B11" i="40" s="1"/>
  <c r="G18" i="15" s="1"/>
  <c r="D10" i="40"/>
  <c r="E9" i="40" l="1"/>
  <c r="M9" i="40"/>
  <c r="G9" i="40"/>
  <c r="I9" i="40"/>
  <c r="K9" i="40"/>
  <c r="D43" i="40"/>
  <c r="B43" i="40" s="1"/>
  <c r="G50" i="15" s="1"/>
  <c r="D40" i="40"/>
  <c r="B40" i="40" s="1"/>
  <c r="G47" i="15" s="1"/>
  <c r="C9" i="40"/>
  <c r="B10" i="40"/>
  <c r="G17" i="15" s="1"/>
  <c r="F9" i="40"/>
  <c r="H9" i="40"/>
  <c r="J9" i="40"/>
  <c r="L9" i="40"/>
  <c r="N9" i="40"/>
  <c r="B41" i="40"/>
  <c r="G48" i="15" s="1"/>
  <c r="D9" i="40" l="1"/>
  <c r="B9" i="40" s="1"/>
  <c r="B13" i="15" s="1"/>
  <c r="F45" i="39"/>
  <c r="E45" i="39"/>
  <c r="C45" i="39"/>
  <c r="B45" i="39"/>
  <c r="G44" i="39"/>
  <c r="I50" i="14" s="1"/>
  <c r="D44" i="39"/>
  <c r="H50" i="14" s="1"/>
  <c r="G43" i="39"/>
  <c r="I49" i="14" s="1"/>
  <c r="D43" i="39"/>
  <c r="H49" i="14" s="1"/>
  <c r="F42" i="39"/>
  <c r="E42" i="39"/>
  <c r="C42" i="39"/>
  <c r="C46" i="39" s="1"/>
  <c r="B42" i="39"/>
  <c r="B46" i="39" s="1"/>
  <c r="G41" i="39"/>
  <c r="I47" i="14" s="1"/>
  <c r="D41" i="39"/>
  <c r="H47" i="14" s="1"/>
  <c r="G40" i="39"/>
  <c r="I46" i="14" s="1"/>
  <c r="D40" i="39"/>
  <c r="H46" i="14" s="1"/>
  <c r="G39" i="39"/>
  <c r="I45" i="14" s="1"/>
  <c r="D39" i="39"/>
  <c r="H45" i="14" s="1"/>
  <c r="G38" i="39"/>
  <c r="I44" i="14" s="1"/>
  <c r="D38" i="39"/>
  <c r="H44" i="14" s="1"/>
  <c r="G37" i="39"/>
  <c r="I43" i="14" s="1"/>
  <c r="D37" i="39"/>
  <c r="H43" i="14" s="1"/>
  <c r="G36" i="39"/>
  <c r="I42" i="14" s="1"/>
  <c r="D36" i="39"/>
  <c r="H42" i="14" s="1"/>
  <c r="G35" i="39"/>
  <c r="I41" i="14" s="1"/>
  <c r="D35" i="39"/>
  <c r="H41" i="14" s="1"/>
  <c r="G34" i="39"/>
  <c r="I40" i="14" s="1"/>
  <c r="D34" i="39"/>
  <c r="H40" i="14" s="1"/>
  <c r="G33" i="39"/>
  <c r="I39" i="14" s="1"/>
  <c r="D33" i="39"/>
  <c r="H39" i="14" s="1"/>
  <c r="G32" i="39"/>
  <c r="I38" i="14" s="1"/>
  <c r="D32" i="39"/>
  <c r="H38" i="14" s="1"/>
  <c r="G31" i="39"/>
  <c r="I37" i="14" s="1"/>
  <c r="D31" i="39"/>
  <c r="H37" i="14" s="1"/>
  <c r="G30" i="39"/>
  <c r="I36" i="14" s="1"/>
  <c r="D30" i="39"/>
  <c r="H36" i="14" s="1"/>
  <c r="G29" i="39"/>
  <c r="I35" i="14" s="1"/>
  <c r="D29" i="39"/>
  <c r="H35" i="14" s="1"/>
  <c r="G28" i="39"/>
  <c r="I34" i="14" s="1"/>
  <c r="D28" i="39"/>
  <c r="H34" i="14" s="1"/>
  <c r="G27" i="39"/>
  <c r="I33" i="14" s="1"/>
  <c r="D27" i="39"/>
  <c r="H33" i="14" s="1"/>
  <c r="G26" i="39"/>
  <c r="I32" i="14" s="1"/>
  <c r="D26" i="39"/>
  <c r="H32" i="14" s="1"/>
  <c r="G25" i="39"/>
  <c r="I31" i="14" s="1"/>
  <c r="D25" i="39"/>
  <c r="H31" i="14" s="1"/>
  <c r="G24" i="39"/>
  <c r="I30" i="14" s="1"/>
  <c r="D24" i="39"/>
  <c r="H30" i="14" s="1"/>
  <c r="G23" i="39"/>
  <c r="I29" i="14" s="1"/>
  <c r="D23" i="39"/>
  <c r="H29" i="14" s="1"/>
  <c r="G22" i="39"/>
  <c r="I28" i="14" s="1"/>
  <c r="D22" i="39"/>
  <c r="H28" i="14" s="1"/>
  <c r="G21" i="39"/>
  <c r="I27" i="14" s="1"/>
  <c r="D21" i="39"/>
  <c r="H27" i="14" s="1"/>
  <c r="G20" i="39"/>
  <c r="I26" i="14" s="1"/>
  <c r="D20" i="39"/>
  <c r="H26" i="14" s="1"/>
  <c r="G19" i="39"/>
  <c r="I25" i="14" s="1"/>
  <c r="D19" i="39"/>
  <c r="H25" i="14" s="1"/>
  <c r="G18" i="39"/>
  <c r="I24" i="14" s="1"/>
  <c r="D18" i="39"/>
  <c r="H24" i="14" s="1"/>
  <c r="G17" i="39"/>
  <c r="I23" i="14" s="1"/>
  <c r="D17" i="39"/>
  <c r="H23" i="14" s="1"/>
  <c r="G16" i="39"/>
  <c r="I22" i="14" s="1"/>
  <c r="D16" i="39"/>
  <c r="H22" i="14" s="1"/>
  <c r="G15" i="39"/>
  <c r="I21" i="14" s="1"/>
  <c r="D15" i="39"/>
  <c r="H21" i="14" s="1"/>
  <c r="G14" i="39"/>
  <c r="I20" i="14" s="1"/>
  <c r="D14" i="39"/>
  <c r="H20" i="14" s="1"/>
  <c r="G13" i="39"/>
  <c r="I19" i="14" s="1"/>
  <c r="D13" i="39"/>
  <c r="H19" i="14" s="1"/>
  <c r="G12" i="39"/>
  <c r="D12" i="39"/>
  <c r="H18" i="14" s="1"/>
  <c r="H42" i="38"/>
  <c r="G42" i="38"/>
  <c r="G43" i="38" s="1"/>
  <c r="E46" i="39" l="1"/>
  <c r="F46" i="39"/>
  <c r="D46" i="39"/>
  <c r="D12" i="14" s="1"/>
  <c r="D45" i="39"/>
  <c r="H51" i="14" s="1"/>
  <c r="G45" i="39"/>
  <c r="I51" i="14" s="1"/>
  <c r="I42" i="38"/>
  <c r="G31" i="30"/>
  <c r="H43" i="38"/>
  <c r="I43" i="38" s="1"/>
  <c r="G42" i="39"/>
  <c r="I48" i="14" s="1"/>
  <c r="D42" i="39"/>
  <c r="H48" i="14" s="1"/>
  <c r="I41" i="38"/>
  <c r="I40" i="38"/>
  <c r="D40" i="38"/>
  <c r="G48" i="20" s="1"/>
  <c r="H48" i="20" s="1"/>
  <c r="D41" i="38"/>
  <c r="G49" i="20" s="1"/>
  <c r="H49" i="20" s="1"/>
  <c r="C42" i="38"/>
  <c r="B42" i="38"/>
  <c r="C39" i="38"/>
  <c r="B39" i="38"/>
  <c r="D38" i="38"/>
  <c r="G46" i="20" s="1"/>
  <c r="D37" i="38"/>
  <c r="G45" i="20" s="1"/>
  <c r="D36" i="38"/>
  <c r="G44" i="20" s="1"/>
  <c r="D35" i="38"/>
  <c r="G43" i="20" s="1"/>
  <c r="D34" i="38"/>
  <c r="G42" i="20" s="1"/>
  <c r="D33" i="38"/>
  <c r="G41" i="20" s="1"/>
  <c r="D32" i="38"/>
  <c r="G40" i="20" s="1"/>
  <c r="D31" i="38"/>
  <c r="G39" i="20" s="1"/>
  <c r="D30" i="38"/>
  <c r="G38" i="20" s="1"/>
  <c r="D29" i="38"/>
  <c r="G37" i="20" s="1"/>
  <c r="D28" i="38"/>
  <c r="G36" i="20" s="1"/>
  <c r="D27" i="38"/>
  <c r="G35" i="20" s="1"/>
  <c r="D26" i="38"/>
  <c r="G34" i="20" s="1"/>
  <c r="D25" i="38"/>
  <c r="G33" i="20" s="1"/>
  <c r="D24" i="38"/>
  <c r="G32" i="20" s="1"/>
  <c r="D23" i="38"/>
  <c r="G31" i="20" s="1"/>
  <c r="D22" i="38"/>
  <c r="G30" i="20" s="1"/>
  <c r="D21" i="38"/>
  <c r="G29" i="20" s="1"/>
  <c r="D20" i="38"/>
  <c r="G28" i="20" s="1"/>
  <c r="D19" i="38"/>
  <c r="G27" i="20" s="1"/>
  <c r="D18" i="38"/>
  <c r="G26" i="20" s="1"/>
  <c r="D17" i="38"/>
  <c r="G25" i="20" s="1"/>
  <c r="D16" i="38"/>
  <c r="G24" i="20" s="1"/>
  <c r="D15" i="38"/>
  <c r="G23" i="20" s="1"/>
  <c r="D14" i="38"/>
  <c r="G22" i="20" s="1"/>
  <c r="D13" i="38"/>
  <c r="G21" i="20" s="1"/>
  <c r="D12" i="38"/>
  <c r="G20" i="20" s="1"/>
  <c r="D11" i="38"/>
  <c r="G19" i="20" s="1"/>
  <c r="D10" i="38"/>
  <c r="G18" i="20" s="1"/>
  <c r="D9" i="38"/>
  <c r="G17" i="20" s="1"/>
  <c r="H17" i="20" s="1"/>
  <c r="G46" i="39" l="1"/>
  <c r="D13" i="14" s="1"/>
  <c r="D39" i="38"/>
  <c r="G47" i="20" s="1"/>
  <c r="H47" i="20" s="1"/>
  <c r="G30" i="30"/>
  <c r="D42" i="38"/>
  <c r="G50" i="20" s="1"/>
  <c r="H50" i="20" s="1"/>
  <c r="F31" i="30"/>
  <c r="B43" i="38"/>
  <c r="C43" i="38"/>
  <c r="D43" i="38" l="1"/>
  <c r="B13" i="20" s="1"/>
  <c r="C43" i="37"/>
  <c r="B43" i="37"/>
  <c r="D42" i="37"/>
  <c r="G49" i="11" s="1"/>
  <c r="D41" i="37"/>
  <c r="G48" i="11" s="1"/>
  <c r="C40" i="37"/>
  <c r="B40" i="37"/>
  <c r="B44" i="37" s="1"/>
  <c r="G28" i="30" s="1"/>
  <c r="D39" i="37"/>
  <c r="G46" i="11" s="1"/>
  <c r="D38" i="37"/>
  <c r="G45" i="11" s="1"/>
  <c r="D37" i="37"/>
  <c r="G44" i="11" s="1"/>
  <c r="D36" i="37"/>
  <c r="G43" i="11" s="1"/>
  <c r="D35" i="37"/>
  <c r="G42" i="11" s="1"/>
  <c r="D34" i="37"/>
  <c r="G41" i="11" s="1"/>
  <c r="D33" i="37"/>
  <c r="G40" i="11" s="1"/>
  <c r="D32" i="37"/>
  <c r="G39" i="11" s="1"/>
  <c r="D31" i="37"/>
  <c r="G38" i="11" s="1"/>
  <c r="D30" i="37"/>
  <c r="G37" i="11" s="1"/>
  <c r="D29" i="37"/>
  <c r="G36" i="11" s="1"/>
  <c r="D28" i="37"/>
  <c r="G35" i="11" s="1"/>
  <c r="D27" i="37"/>
  <c r="G34" i="11" s="1"/>
  <c r="D26" i="37"/>
  <c r="G33" i="11" s="1"/>
  <c r="D25" i="37"/>
  <c r="G32" i="11" s="1"/>
  <c r="D24" i="37"/>
  <c r="G31" i="11" s="1"/>
  <c r="D23" i="37"/>
  <c r="G30" i="11" s="1"/>
  <c r="D22" i="37"/>
  <c r="G29" i="11" s="1"/>
  <c r="D21" i="37"/>
  <c r="G28" i="11" s="1"/>
  <c r="D20" i="37"/>
  <c r="G27" i="11" s="1"/>
  <c r="D19" i="37"/>
  <c r="G26" i="11" s="1"/>
  <c r="D18" i="37"/>
  <c r="G25" i="11" s="1"/>
  <c r="D17" i="37"/>
  <c r="G22" i="11" s="1"/>
  <c r="D16" i="37"/>
  <c r="G21" i="11" s="1"/>
  <c r="D15" i="37"/>
  <c r="G24" i="11" s="1"/>
  <c r="D14" i="37"/>
  <c r="G23" i="11" s="1"/>
  <c r="D13" i="37"/>
  <c r="G20" i="11" s="1"/>
  <c r="D12" i="37"/>
  <c r="G19" i="11" s="1"/>
  <c r="D11" i="37"/>
  <c r="G18" i="11" s="1"/>
  <c r="D10" i="37"/>
  <c r="G17" i="11" s="1"/>
  <c r="H17" i="11" s="1"/>
  <c r="D40" i="37" l="1"/>
  <c r="G47" i="11" s="1"/>
  <c r="D43" i="37"/>
  <c r="G50" i="11" s="1"/>
  <c r="C44" i="37"/>
  <c r="D44" i="37" l="1"/>
  <c r="B13" i="11" s="1"/>
  <c r="B14" i="11" s="1"/>
  <c r="G29" i="30"/>
  <c r="K43" i="36" l="1"/>
  <c r="J43" i="36"/>
  <c r="I43" i="36"/>
  <c r="H43" i="36"/>
  <c r="G43" i="36"/>
  <c r="F43" i="36"/>
  <c r="E43" i="36"/>
  <c r="D43" i="36" s="1"/>
  <c r="C43" i="36"/>
  <c r="D42" i="36"/>
  <c r="B42" i="36" s="1"/>
  <c r="G49" i="3" s="1"/>
  <c r="D41" i="36"/>
  <c r="B41" i="36" s="1"/>
  <c r="G48" i="3" s="1"/>
  <c r="K40" i="36"/>
  <c r="J40" i="36"/>
  <c r="I40" i="36"/>
  <c r="H40" i="36"/>
  <c r="G40" i="36"/>
  <c r="F40" i="36"/>
  <c r="E40" i="36"/>
  <c r="D40" i="36" s="1"/>
  <c r="C40" i="36"/>
  <c r="C9" i="36" s="1"/>
  <c r="D39" i="36"/>
  <c r="B39" i="36" s="1"/>
  <c r="G46" i="3" s="1"/>
  <c r="D38" i="36"/>
  <c r="B38" i="36" s="1"/>
  <c r="G45" i="3" s="1"/>
  <c r="D37" i="36"/>
  <c r="B37" i="36" s="1"/>
  <c r="G44" i="3" s="1"/>
  <c r="D36" i="36"/>
  <c r="B36" i="36" s="1"/>
  <c r="G43" i="3" s="1"/>
  <c r="D35" i="36"/>
  <c r="B35" i="36" s="1"/>
  <c r="G42" i="3" s="1"/>
  <c r="D34" i="36"/>
  <c r="B34" i="36" s="1"/>
  <c r="G41" i="3" s="1"/>
  <c r="D33" i="36"/>
  <c r="B33" i="36" s="1"/>
  <c r="G40" i="3" s="1"/>
  <c r="D32" i="36"/>
  <c r="B32" i="36" s="1"/>
  <c r="G39" i="3" s="1"/>
  <c r="D31" i="36"/>
  <c r="B31" i="36" s="1"/>
  <c r="G38" i="3" s="1"/>
  <c r="D30" i="36"/>
  <c r="B30" i="36" s="1"/>
  <c r="G37" i="3" s="1"/>
  <c r="D29" i="36"/>
  <c r="B29" i="36" s="1"/>
  <c r="G36" i="3" s="1"/>
  <c r="D28" i="36"/>
  <c r="B28" i="36" s="1"/>
  <c r="G35" i="3" s="1"/>
  <c r="D27" i="36"/>
  <c r="B27" i="36" s="1"/>
  <c r="G34" i="3" s="1"/>
  <c r="D26" i="36"/>
  <c r="B26" i="36" s="1"/>
  <c r="G33" i="3" s="1"/>
  <c r="D25" i="36"/>
  <c r="B25" i="36" s="1"/>
  <c r="G32" i="3" s="1"/>
  <c r="D24" i="36"/>
  <c r="B24" i="36" s="1"/>
  <c r="G31" i="3" s="1"/>
  <c r="D23" i="36"/>
  <c r="B23" i="36" s="1"/>
  <c r="G30" i="3" s="1"/>
  <c r="D22" i="36"/>
  <c r="B22" i="36" s="1"/>
  <c r="G29" i="3" s="1"/>
  <c r="D21" i="36"/>
  <c r="B21" i="36" s="1"/>
  <c r="G28" i="3" s="1"/>
  <c r="D20" i="36"/>
  <c r="B20" i="36" s="1"/>
  <c r="G27" i="3" s="1"/>
  <c r="D19" i="36"/>
  <c r="B19" i="36" s="1"/>
  <c r="G26" i="3" s="1"/>
  <c r="D18" i="36"/>
  <c r="B18" i="36" s="1"/>
  <c r="G25" i="3" s="1"/>
  <c r="D17" i="36"/>
  <c r="B17" i="36" s="1"/>
  <c r="G24" i="3" s="1"/>
  <c r="D16" i="36"/>
  <c r="B16" i="36" s="1"/>
  <c r="G23" i="3" s="1"/>
  <c r="D15" i="36"/>
  <c r="B15" i="36" s="1"/>
  <c r="G22" i="3" s="1"/>
  <c r="D14" i="36"/>
  <c r="B14" i="36" s="1"/>
  <c r="G21" i="3" s="1"/>
  <c r="D13" i="36"/>
  <c r="B13" i="36" s="1"/>
  <c r="G20" i="3" s="1"/>
  <c r="D12" i="36"/>
  <c r="B12" i="36" s="1"/>
  <c r="G19" i="3" s="1"/>
  <c r="D11" i="36"/>
  <c r="B11" i="36" s="1"/>
  <c r="G18" i="3" s="1"/>
  <c r="D10" i="36"/>
  <c r="B10" i="36" s="1"/>
  <c r="G17" i="3" s="1"/>
  <c r="H17" i="3" s="1"/>
  <c r="E9" i="36"/>
  <c r="D9" i="36" s="1"/>
  <c r="I9" i="36" l="1"/>
  <c r="B40" i="36"/>
  <c r="G47" i="3" s="1"/>
  <c r="G9" i="36"/>
  <c r="K9" i="36"/>
  <c r="F9" i="36"/>
  <c r="H9" i="36"/>
  <c r="J9" i="36"/>
  <c r="B9" i="36"/>
  <c r="B13" i="3" s="1"/>
  <c r="B43" i="36"/>
  <c r="G50" i="3" s="1"/>
  <c r="N56" i="35" l="1"/>
  <c r="L56" i="35"/>
  <c r="K56" i="35"/>
  <c r="J56" i="35"/>
  <c r="I56" i="35"/>
  <c r="H56" i="35"/>
  <c r="G56" i="35"/>
  <c r="F56" i="35"/>
  <c r="E56" i="35"/>
  <c r="D56" i="35"/>
  <c r="M55" i="35"/>
  <c r="O55" i="35" s="1"/>
  <c r="M54" i="35"/>
  <c r="O54" i="35" s="1"/>
  <c r="N48" i="35"/>
  <c r="L48" i="35"/>
  <c r="K48" i="35"/>
  <c r="J48" i="35"/>
  <c r="I48" i="35"/>
  <c r="H48" i="35"/>
  <c r="G48" i="35"/>
  <c r="F48" i="35"/>
  <c r="E48" i="35"/>
  <c r="D48" i="35"/>
  <c r="M47" i="35"/>
  <c r="G49" i="9" s="1"/>
  <c r="M46" i="35"/>
  <c r="G48" i="9" s="1"/>
  <c r="N44" i="35"/>
  <c r="L44" i="35"/>
  <c r="K44" i="35"/>
  <c r="J44" i="35"/>
  <c r="I44" i="35"/>
  <c r="H44" i="35"/>
  <c r="G44" i="35"/>
  <c r="F44" i="35"/>
  <c r="E44" i="35"/>
  <c r="D44" i="35"/>
  <c r="M43" i="35"/>
  <c r="G46" i="9" s="1"/>
  <c r="M42" i="35"/>
  <c r="G45" i="9" s="1"/>
  <c r="M41" i="35"/>
  <c r="G44" i="9" s="1"/>
  <c r="M40" i="35"/>
  <c r="G43" i="9" s="1"/>
  <c r="M39" i="35"/>
  <c r="G42" i="9" s="1"/>
  <c r="M38" i="35"/>
  <c r="G41" i="9" s="1"/>
  <c r="M37" i="35"/>
  <c r="G40" i="9" s="1"/>
  <c r="M36" i="35"/>
  <c r="G39" i="9" s="1"/>
  <c r="M35" i="35"/>
  <c r="G38" i="9" s="1"/>
  <c r="M34" i="35"/>
  <c r="G37" i="9" s="1"/>
  <c r="M33" i="35"/>
  <c r="G36" i="9" s="1"/>
  <c r="M32" i="35"/>
  <c r="G35" i="9" s="1"/>
  <c r="M31" i="35"/>
  <c r="G34" i="9" s="1"/>
  <c r="M30" i="35"/>
  <c r="G33" i="9" s="1"/>
  <c r="M29" i="35"/>
  <c r="G32" i="9" s="1"/>
  <c r="M28" i="35"/>
  <c r="G31" i="9" s="1"/>
  <c r="M27" i="35"/>
  <c r="G30" i="9" s="1"/>
  <c r="M26" i="35"/>
  <c r="G29" i="9" s="1"/>
  <c r="M25" i="35"/>
  <c r="G28" i="9" s="1"/>
  <c r="M24" i="35"/>
  <c r="G27" i="9" s="1"/>
  <c r="M23" i="35"/>
  <c r="G26" i="9" s="1"/>
  <c r="M22" i="35"/>
  <c r="G25" i="9" s="1"/>
  <c r="M21" i="35"/>
  <c r="G22" i="9" s="1"/>
  <c r="M20" i="35"/>
  <c r="G21" i="9" s="1"/>
  <c r="M19" i="35"/>
  <c r="G24" i="9" s="1"/>
  <c r="M18" i="35"/>
  <c r="G23" i="9" s="1"/>
  <c r="M17" i="35"/>
  <c r="G20" i="9" s="1"/>
  <c r="M16" i="35"/>
  <c r="G19" i="9" s="1"/>
  <c r="M15" i="35"/>
  <c r="G18" i="9" s="1"/>
  <c r="M14" i="35"/>
  <c r="G17" i="9" s="1"/>
  <c r="H17" i="9" s="1"/>
  <c r="G50" i="9" l="1"/>
  <c r="G47" i="9"/>
  <c r="O56" i="35"/>
  <c r="D49" i="35"/>
  <c r="D60" i="35" s="1"/>
  <c r="F49" i="35"/>
  <c r="H49" i="35"/>
  <c r="H60" i="35" s="1"/>
  <c r="J49" i="35"/>
  <c r="J60" i="35" s="1"/>
  <c r="L49" i="35"/>
  <c r="L60" i="35" s="1"/>
  <c r="O14" i="35"/>
  <c r="O15" i="35"/>
  <c r="O16" i="35"/>
  <c r="O17" i="35"/>
  <c r="O18" i="35"/>
  <c r="O19" i="35"/>
  <c r="O20" i="35"/>
  <c r="O21" i="35"/>
  <c r="O22" i="35"/>
  <c r="O23" i="35"/>
  <c r="O24" i="35"/>
  <c r="O25" i="35"/>
  <c r="O26" i="35"/>
  <c r="O27" i="35"/>
  <c r="O28" i="35"/>
  <c r="O29" i="35"/>
  <c r="O30" i="35"/>
  <c r="O31" i="35"/>
  <c r="O32" i="35"/>
  <c r="O33" i="35"/>
  <c r="O34" i="35"/>
  <c r="O35" i="35"/>
  <c r="O36" i="35"/>
  <c r="O37" i="35"/>
  <c r="O38" i="35"/>
  <c r="O39" i="35"/>
  <c r="O40" i="35"/>
  <c r="O41" i="35"/>
  <c r="O42" i="35"/>
  <c r="O43" i="35"/>
  <c r="M44" i="35"/>
  <c r="O46" i="35"/>
  <c r="O47" i="35"/>
  <c r="E49" i="35"/>
  <c r="E60" i="35" s="1"/>
  <c r="G49" i="35"/>
  <c r="G60" i="35" s="1"/>
  <c r="I49" i="35"/>
  <c r="I60" i="35" s="1"/>
  <c r="K49" i="35"/>
  <c r="K60" i="35" s="1"/>
  <c r="N49" i="35"/>
  <c r="N60" i="35" s="1"/>
  <c r="F60" i="35"/>
  <c r="M48" i="35"/>
  <c r="M56" i="35"/>
  <c r="B13" i="9" l="1"/>
  <c r="D16" i="30" s="1"/>
  <c r="Q49" i="35"/>
  <c r="O48" i="35"/>
  <c r="M49" i="35"/>
  <c r="O44" i="35"/>
  <c r="M60" i="35"/>
  <c r="O49" i="35" l="1"/>
  <c r="O60" i="35" s="1"/>
  <c r="B14" i="33" l="1"/>
  <c r="D16" i="34"/>
  <c r="D17" i="34"/>
  <c r="D18" i="34"/>
  <c r="D19" i="34"/>
  <c r="D20" i="34"/>
  <c r="D21" i="34"/>
  <c r="D22" i="34"/>
  <c r="D23" i="34"/>
  <c r="D24" i="34"/>
  <c r="D25" i="34"/>
  <c r="D26" i="34"/>
  <c r="D27" i="34"/>
  <c r="D28" i="34"/>
  <c r="D29" i="34"/>
  <c r="D30" i="34"/>
  <c r="D31" i="34"/>
  <c r="D32" i="34"/>
  <c r="D33" i="34"/>
  <c r="D34" i="34"/>
  <c r="D35" i="34"/>
  <c r="D36" i="34"/>
  <c r="D37" i="34"/>
  <c r="D38" i="34"/>
  <c r="D39" i="34"/>
  <c r="D40" i="34"/>
  <c r="D41" i="34"/>
  <c r="D42" i="34"/>
  <c r="D43" i="34"/>
  <c r="D44" i="34"/>
  <c r="D45" i="34"/>
  <c r="D46" i="34"/>
  <c r="D47" i="34"/>
  <c r="D48" i="34"/>
  <c r="B49" i="34"/>
  <c r="C49" i="34"/>
  <c r="B15" i="34"/>
  <c r="C15" i="34"/>
  <c r="D14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C13" i="31"/>
  <c r="B13" i="31"/>
  <c r="B14" i="20"/>
  <c r="H46" i="20"/>
  <c r="H45" i="20"/>
  <c r="H44" i="20"/>
  <c r="H43" i="20"/>
  <c r="H42" i="20"/>
  <c r="H41" i="20"/>
  <c r="H40" i="20"/>
  <c r="H39" i="20"/>
  <c r="H38" i="20"/>
  <c r="H37" i="20"/>
  <c r="H36" i="20"/>
  <c r="H35" i="20"/>
  <c r="H34" i="20"/>
  <c r="H33" i="20"/>
  <c r="H32" i="20"/>
  <c r="H31" i="20"/>
  <c r="H30" i="20"/>
  <c r="H29" i="20"/>
  <c r="H28" i="20"/>
  <c r="H27" i="20"/>
  <c r="H26" i="20"/>
  <c r="H25" i="20"/>
  <c r="H24" i="20"/>
  <c r="H23" i="20"/>
  <c r="H22" i="20"/>
  <c r="H21" i="20"/>
  <c r="H20" i="20"/>
  <c r="H19" i="20"/>
  <c r="H18" i="20"/>
  <c r="D32" i="17"/>
  <c r="D33" i="17"/>
  <c r="D34" i="17"/>
  <c r="D35" i="17"/>
  <c r="D36" i="17"/>
  <c r="D37" i="17"/>
  <c r="D38" i="17"/>
  <c r="D39" i="17"/>
  <c r="D40" i="17"/>
  <c r="D41" i="17"/>
  <c r="D42" i="17"/>
  <c r="D31" i="17"/>
  <c r="D27" i="17"/>
  <c r="D21" i="17"/>
  <c r="D22" i="17"/>
  <c r="D23" i="17"/>
  <c r="D24" i="17"/>
  <c r="D25" i="17"/>
  <c r="D26" i="17"/>
  <c r="D28" i="17"/>
  <c r="D29" i="17"/>
  <c r="D20" i="17"/>
  <c r="D12" i="17"/>
  <c r="D13" i="17"/>
  <c r="D14" i="17"/>
  <c r="D15" i="17"/>
  <c r="D16" i="17"/>
  <c r="D17" i="17"/>
  <c r="D18" i="17"/>
  <c r="D11" i="17"/>
  <c r="D30" i="17"/>
  <c r="D19" i="17"/>
  <c r="C10" i="17"/>
  <c r="B10" i="17"/>
  <c r="H49" i="3"/>
  <c r="H37" i="3"/>
  <c r="H39" i="3"/>
  <c r="H41" i="3"/>
  <c r="H43" i="3"/>
  <c r="H45" i="3"/>
  <c r="H35" i="3"/>
  <c r="H27" i="3"/>
  <c r="H29" i="3"/>
  <c r="H31" i="3"/>
  <c r="H33" i="3"/>
  <c r="H25" i="3"/>
  <c r="H23" i="3"/>
  <c r="H21" i="3"/>
  <c r="H19" i="3"/>
  <c r="B14" i="3"/>
  <c r="N46" i="15"/>
  <c r="M46" i="15"/>
  <c r="N45" i="15"/>
  <c r="M45" i="15"/>
  <c r="N44" i="15"/>
  <c r="M44" i="15"/>
  <c r="N43" i="15"/>
  <c r="M43" i="15"/>
  <c r="N42" i="15"/>
  <c r="M42" i="15"/>
  <c r="N41" i="15"/>
  <c r="M41" i="15"/>
  <c r="N40" i="15"/>
  <c r="M40" i="15"/>
  <c r="N39" i="15"/>
  <c r="M39" i="15"/>
  <c r="N38" i="15"/>
  <c r="M38" i="15"/>
  <c r="N37" i="15"/>
  <c r="M37" i="15"/>
  <c r="N36" i="15"/>
  <c r="M36" i="15"/>
  <c r="N35" i="15"/>
  <c r="M35" i="15"/>
  <c r="N34" i="15"/>
  <c r="M34" i="15"/>
  <c r="N33" i="15"/>
  <c r="M33" i="15"/>
  <c r="N32" i="15"/>
  <c r="M32" i="15"/>
  <c r="N31" i="15"/>
  <c r="M31" i="15"/>
  <c r="N30" i="15"/>
  <c r="M30" i="15"/>
  <c r="N29" i="15"/>
  <c r="M29" i="15"/>
  <c r="N28" i="15"/>
  <c r="M28" i="15"/>
  <c r="N27" i="15"/>
  <c r="M27" i="15"/>
  <c r="N26" i="15"/>
  <c r="M26" i="15"/>
  <c r="N25" i="15"/>
  <c r="M25" i="15"/>
  <c r="N24" i="15"/>
  <c r="M24" i="15"/>
  <c r="N23" i="15"/>
  <c r="M23" i="15"/>
  <c r="N22" i="15"/>
  <c r="M22" i="15"/>
  <c r="N21" i="15"/>
  <c r="M21" i="15"/>
  <c r="N20" i="15"/>
  <c r="M20" i="15"/>
  <c r="N19" i="15"/>
  <c r="M19" i="15"/>
  <c r="N18" i="15"/>
  <c r="M18" i="15"/>
  <c r="N17" i="15"/>
  <c r="M17" i="15"/>
  <c r="P54" i="14"/>
  <c r="P53" i="14"/>
  <c r="P52" i="14"/>
  <c r="P51" i="14"/>
  <c r="P46" i="14"/>
  <c r="P45" i="14"/>
  <c r="P44" i="14"/>
  <c r="P43" i="14"/>
  <c r="P42" i="14"/>
  <c r="P41" i="14"/>
  <c r="P40" i="14"/>
  <c r="P39" i="14"/>
  <c r="P38" i="14"/>
  <c r="P37" i="14"/>
  <c r="P36" i="14"/>
  <c r="P35" i="14"/>
  <c r="P34" i="14"/>
  <c r="P33" i="14"/>
  <c r="P32" i="14"/>
  <c r="P31" i="14"/>
  <c r="P30" i="14"/>
  <c r="P29" i="14"/>
  <c r="P28" i="14"/>
  <c r="P27" i="14"/>
  <c r="P26" i="14"/>
  <c r="P25" i="14"/>
  <c r="P24" i="14"/>
  <c r="P23" i="14"/>
  <c r="P22" i="14"/>
  <c r="P21" i="14"/>
  <c r="P20" i="14"/>
  <c r="P19" i="14"/>
  <c r="P18" i="14"/>
  <c r="H50" i="11"/>
  <c r="H49" i="11"/>
  <c r="K48" i="11"/>
  <c r="H48" i="11"/>
  <c r="H47" i="11"/>
  <c r="K46" i="11"/>
  <c r="H46" i="11"/>
  <c r="K45" i="11"/>
  <c r="H45" i="11"/>
  <c r="K44" i="11"/>
  <c r="H44" i="11"/>
  <c r="K43" i="11"/>
  <c r="H43" i="11"/>
  <c r="K42" i="11"/>
  <c r="H42" i="11"/>
  <c r="K41" i="11"/>
  <c r="H41" i="11"/>
  <c r="K40" i="11"/>
  <c r="H40" i="11"/>
  <c r="K39" i="11"/>
  <c r="H39" i="11"/>
  <c r="K38" i="11"/>
  <c r="H38" i="11"/>
  <c r="K37" i="11"/>
  <c r="H37" i="11"/>
  <c r="K36" i="11"/>
  <c r="H36" i="11"/>
  <c r="K35" i="11"/>
  <c r="H35" i="11"/>
  <c r="K34" i="11"/>
  <c r="H34" i="11"/>
  <c r="K33" i="11"/>
  <c r="H33" i="11"/>
  <c r="K32" i="11"/>
  <c r="H32" i="11"/>
  <c r="K31" i="11"/>
  <c r="H31" i="11"/>
  <c r="K30" i="11"/>
  <c r="H30" i="11"/>
  <c r="K29" i="11"/>
  <c r="H29" i="11"/>
  <c r="K28" i="11"/>
  <c r="H28" i="11"/>
  <c r="K27" i="11"/>
  <c r="H27" i="11"/>
  <c r="K26" i="11"/>
  <c r="H26" i="11"/>
  <c r="K25" i="11"/>
  <c r="H25" i="11"/>
  <c r="K24" i="11"/>
  <c r="H24" i="11"/>
  <c r="K23" i="11"/>
  <c r="H23" i="11"/>
  <c r="K22" i="11"/>
  <c r="H22" i="11"/>
  <c r="K21" i="11"/>
  <c r="H21" i="11"/>
  <c r="K20" i="11"/>
  <c r="H20" i="11"/>
  <c r="K19" i="11"/>
  <c r="H19" i="11"/>
  <c r="K18" i="11"/>
  <c r="H18" i="11"/>
  <c r="K17" i="11"/>
  <c r="K49" i="11"/>
  <c r="C36" i="10"/>
  <c r="C33" i="10"/>
  <c r="B36" i="10"/>
  <c r="B33" i="10"/>
  <c r="D35" i="10"/>
  <c r="G49" i="7" s="1"/>
  <c r="H49" i="7" s="1"/>
  <c r="D34" i="10"/>
  <c r="G48" i="7" s="1"/>
  <c r="H48" i="7" s="1"/>
  <c r="D32" i="10"/>
  <c r="G46" i="7" s="1"/>
  <c r="H46" i="7" s="1"/>
  <c r="D31" i="10"/>
  <c r="G45" i="7" s="1"/>
  <c r="H45" i="7" s="1"/>
  <c r="D30" i="10"/>
  <c r="G44" i="7" s="1"/>
  <c r="H44" i="7" s="1"/>
  <c r="D29" i="10"/>
  <c r="G43" i="7" s="1"/>
  <c r="H43" i="7" s="1"/>
  <c r="D28" i="10"/>
  <c r="G42" i="7" s="1"/>
  <c r="H42" i="7" s="1"/>
  <c r="D27" i="10"/>
  <c r="G41" i="7" s="1"/>
  <c r="H41" i="7" s="1"/>
  <c r="D26" i="10"/>
  <c r="G40" i="7" s="1"/>
  <c r="H40" i="7" s="1"/>
  <c r="D25" i="10"/>
  <c r="G39" i="7" s="1"/>
  <c r="H39" i="7" s="1"/>
  <c r="D24" i="10"/>
  <c r="G38" i="7" s="1"/>
  <c r="H38" i="7" s="1"/>
  <c r="D23" i="10"/>
  <c r="G37" i="7" s="1"/>
  <c r="H37" i="7" s="1"/>
  <c r="D22" i="10"/>
  <c r="G36" i="7" s="1"/>
  <c r="H36" i="7" s="1"/>
  <c r="D21" i="10"/>
  <c r="G35" i="7" s="1"/>
  <c r="H35" i="7" s="1"/>
  <c r="D20" i="10"/>
  <c r="G34" i="7" s="1"/>
  <c r="H34" i="7" s="1"/>
  <c r="D19" i="10"/>
  <c r="G33" i="7" s="1"/>
  <c r="H33" i="7" s="1"/>
  <c r="D18" i="10"/>
  <c r="G32" i="7" s="1"/>
  <c r="H32" i="7" s="1"/>
  <c r="D17" i="10"/>
  <c r="G31" i="7" s="1"/>
  <c r="H31" i="7" s="1"/>
  <c r="D16" i="10"/>
  <c r="G30" i="7" s="1"/>
  <c r="H30" i="7" s="1"/>
  <c r="D15" i="10"/>
  <c r="G29" i="7" s="1"/>
  <c r="H29" i="7" s="1"/>
  <c r="D14" i="10"/>
  <c r="G28" i="7" s="1"/>
  <c r="H28" i="7" s="1"/>
  <c r="D13" i="10"/>
  <c r="G27" i="7" s="1"/>
  <c r="H27" i="7" s="1"/>
  <c r="D12" i="10"/>
  <c r="G26" i="7" s="1"/>
  <c r="H26" i="7" s="1"/>
  <c r="D11" i="10"/>
  <c r="G25" i="7" s="1"/>
  <c r="H25" i="7" s="1"/>
  <c r="D10" i="10"/>
  <c r="G22" i="7" s="1"/>
  <c r="H22" i="7" s="1"/>
  <c r="D9" i="10"/>
  <c r="G21" i="7" s="1"/>
  <c r="H21" i="7" s="1"/>
  <c r="D8" i="10"/>
  <c r="G24" i="7" s="1"/>
  <c r="H24" i="7" s="1"/>
  <c r="D7" i="10"/>
  <c r="G23" i="7" s="1"/>
  <c r="H23" i="7" s="1"/>
  <c r="D6" i="10"/>
  <c r="G20" i="7" s="1"/>
  <c r="H20" i="7" s="1"/>
  <c r="D5" i="10"/>
  <c r="G19" i="7" s="1"/>
  <c r="H19" i="7" s="1"/>
  <c r="D4" i="10"/>
  <c r="G18" i="7" s="1"/>
  <c r="H18" i="7" s="1"/>
  <c r="D3" i="10"/>
  <c r="G17" i="7" s="1"/>
  <c r="H17" i="7" s="1"/>
  <c r="D36" i="10"/>
  <c r="J51" i="9"/>
  <c r="I51" i="9"/>
  <c r="J50" i="9"/>
  <c r="N49" i="9"/>
  <c r="J49" i="9"/>
  <c r="I49" i="9"/>
  <c r="H49" i="9"/>
  <c r="N48" i="9"/>
  <c r="J48" i="9"/>
  <c r="I48" i="9"/>
  <c r="H48" i="9"/>
  <c r="I47" i="9"/>
  <c r="N46" i="9"/>
  <c r="J46" i="9"/>
  <c r="I46" i="9"/>
  <c r="H46" i="9"/>
  <c r="N45" i="9"/>
  <c r="J45" i="9"/>
  <c r="I45" i="9"/>
  <c r="H45" i="9"/>
  <c r="N44" i="9"/>
  <c r="J44" i="9"/>
  <c r="I44" i="9"/>
  <c r="H44" i="9"/>
  <c r="N43" i="9"/>
  <c r="J43" i="9"/>
  <c r="I43" i="9"/>
  <c r="H43" i="9"/>
  <c r="N42" i="9"/>
  <c r="J42" i="9"/>
  <c r="I42" i="9"/>
  <c r="H42" i="9"/>
  <c r="N41" i="9"/>
  <c r="J41" i="9"/>
  <c r="I41" i="9"/>
  <c r="H41" i="9"/>
  <c r="N40" i="9"/>
  <c r="J40" i="9"/>
  <c r="I40" i="9"/>
  <c r="H40" i="9"/>
  <c r="N39" i="9"/>
  <c r="J39" i="9"/>
  <c r="I39" i="9"/>
  <c r="H39" i="9"/>
  <c r="N38" i="9"/>
  <c r="J38" i="9"/>
  <c r="I38" i="9"/>
  <c r="H38" i="9"/>
  <c r="N37" i="9"/>
  <c r="J37" i="9"/>
  <c r="I37" i="9"/>
  <c r="H37" i="9"/>
  <c r="N36" i="9"/>
  <c r="J36" i="9"/>
  <c r="I36" i="9"/>
  <c r="H36" i="9"/>
  <c r="N35" i="9"/>
  <c r="J35" i="9"/>
  <c r="I35" i="9"/>
  <c r="H35" i="9"/>
  <c r="N34" i="9"/>
  <c r="J34" i="9"/>
  <c r="I34" i="9"/>
  <c r="H34" i="9"/>
  <c r="N33" i="9"/>
  <c r="J33" i="9"/>
  <c r="I33" i="9"/>
  <c r="H33" i="9"/>
  <c r="N32" i="9"/>
  <c r="J32" i="9"/>
  <c r="I32" i="9"/>
  <c r="H32" i="9"/>
  <c r="N31" i="9"/>
  <c r="J31" i="9"/>
  <c r="I31" i="9"/>
  <c r="H31" i="9"/>
  <c r="N30" i="9"/>
  <c r="J30" i="9"/>
  <c r="I30" i="9"/>
  <c r="H30" i="9"/>
  <c r="N29" i="9"/>
  <c r="J29" i="9"/>
  <c r="I29" i="9"/>
  <c r="H29" i="9"/>
  <c r="N28" i="9"/>
  <c r="J28" i="9"/>
  <c r="I28" i="9"/>
  <c r="H28" i="9"/>
  <c r="N27" i="9"/>
  <c r="J27" i="9"/>
  <c r="I27" i="9"/>
  <c r="H27" i="9"/>
  <c r="N26" i="9"/>
  <c r="J26" i="9"/>
  <c r="I26" i="9"/>
  <c r="H26" i="9"/>
  <c r="N25" i="9"/>
  <c r="J25" i="9"/>
  <c r="I25" i="9"/>
  <c r="H25" i="9"/>
  <c r="N24" i="9"/>
  <c r="J24" i="9"/>
  <c r="I24" i="9"/>
  <c r="H24" i="9"/>
  <c r="N23" i="9"/>
  <c r="J23" i="9"/>
  <c r="I23" i="9"/>
  <c r="H23" i="9"/>
  <c r="N22" i="9"/>
  <c r="J22" i="9"/>
  <c r="I22" i="9"/>
  <c r="H22" i="9"/>
  <c r="N21" i="9"/>
  <c r="J21" i="9"/>
  <c r="I21" i="9"/>
  <c r="H21" i="9"/>
  <c r="N20" i="9"/>
  <c r="J20" i="9"/>
  <c r="I20" i="9"/>
  <c r="H20" i="9"/>
  <c r="N19" i="9"/>
  <c r="J19" i="9"/>
  <c r="I19" i="9"/>
  <c r="H19" i="9"/>
  <c r="N18" i="9"/>
  <c r="J18" i="9"/>
  <c r="I18" i="9"/>
  <c r="H18" i="9"/>
  <c r="N17" i="9"/>
  <c r="J17" i="9"/>
  <c r="I17" i="9"/>
  <c r="M17" i="9"/>
  <c r="B14" i="9"/>
  <c r="H47" i="9"/>
  <c r="J47" i="9"/>
  <c r="I50" i="9"/>
  <c r="H50" i="9"/>
  <c r="H50" i="7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47" i="4"/>
  <c r="H49" i="4"/>
  <c r="H50" i="4"/>
  <c r="H51" i="4"/>
  <c r="B14" i="4"/>
  <c r="H50" i="3"/>
  <c r="H48" i="3"/>
  <c r="H47" i="3"/>
  <c r="H18" i="3"/>
  <c r="H20" i="3"/>
  <c r="H22" i="3"/>
  <c r="H24" i="3"/>
  <c r="H26" i="3"/>
  <c r="H28" i="3"/>
  <c r="H30" i="3"/>
  <c r="H32" i="3"/>
  <c r="H34" i="3"/>
  <c r="H36" i="3"/>
  <c r="H38" i="3"/>
  <c r="H40" i="3"/>
  <c r="H42" i="3"/>
  <c r="H44" i="3"/>
  <c r="H46" i="3"/>
  <c r="K20" i="9" l="1"/>
  <c r="K26" i="9"/>
  <c r="K34" i="9"/>
  <c r="K42" i="9"/>
  <c r="K49" i="9"/>
  <c r="K50" i="9"/>
  <c r="K24" i="9"/>
  <c r="K30" i="9"/>
  <c r="M32" i="9"/>
  <c r="K38" i="9"/>
  <c r="K44" i="9"/>
  <c r="K46" i="9"/>
  <c r="K51" i="9"/>
  <c r="D49" i="34"/>
  <c r="K18" i="9"/>
  <c r="K19" i="9"/>
  <c r="K21" i="9"/>
  <c r="K22" i="9"/>
  <c r="K25" i="9"/>
  <c r="J17" i="11"/>
  <c r="D13" i="31"/>
  <c r="M18" i="9"/>
  <c r="M20" i="9"/>
  <c r="M24" i="9"/>
  <c r="K28" i="9"/>
  <c r="K32" i="9"/>
  <c r="K36" i="9"/>
  <c r="M40" i="9"/>
  <c r="K40" i="9"/>
  <c r="J48" i="11"/>
  <c r="J49" i="11"/>
  <c r="D10" i="17"/>
  <c r="D15" i="34"/>
  <c r="B9" i="34" s="1"/>
  <c r="J23" i="11"/>
  <c r="J24" i="11"/>
  <c r="J39" i="11"/>
  <c r="J40" i="11"/>
  <c r="J32" i="11"/>
  <c r="J31" i="11"/>
  <c r="J19" i="11"/>
  <c r="J20" i="11"/>
  <c r="J27" i="11"/>
  <c r="J28" i="11"/>
  <c r="J35" i="11"/>
  <c r="J36" i="11"/>
  <c r="J43" i="11"/>
  <c r="J44" i="11"/>
  <c r="J18" i="11"/>
  <c r="J21" i="11"/>
  <c r="J22" i="11"/>
  <c r="J25" i="11"/>
  <c r="J26" i="11"/>
  <c r="J29" i="11"/>
  <c r="J30" i="11"/>
  <c r="J33" i="11"/>
  <c r="J34" i="11"/>
  <c r="J37" i="11"/>
  <c r="J38" i="11"/>
  <c r="J41" i="11"/>
  <c r="J42" i="11"/>
  <c r="J45" i="11"/>
  <c r="J46" i="11"/>
  <c r="K47" i="9"/>
  <c r="K27" i="9"/>
  <c r="K29" i="9"/>
  <c r="K31" i="9"/>
  <c r="K33" i="9"/>
  <c r="K35" i="9"/>
  <c r="K37" i="9"/>
  <c r="K39" i="9"/>
  <c r="K41" i="9"/>
  <c r="M44" i="9"/>
  <c r="M36" i="9"/>
  <c r="M28" i="9"/>
  <c r="M49" i="9"/>
  <c r="M46" i="9"/>
  <c r="M42" i="9"/>
  <c r="M38" i="9"/>
  <c r="M34" i="9"/>
  <c r="M30" i="9"/>
  <c r="M26" i="9"/>
  <c r="M22" i="9"/>
  <c r="K23" i="9"/>
  <c r="M45" i="9"/>
  <c r="M43" i="9"/>
  <c r="M41" i="9"/>
  <c r="M39" i="9"/>
  <c r="M37" i="9"/>
  <c r="M35" i="9"/>
  <c r="M33" i="9"/>
  <c r="M31" i="9"/>
  <c r="M29" i="9"/>
  <c r="M27" i="9"/>
  <c r="M25" i="9"/>
  <c r="M23" i="9"/>
  <c r="M21" i="9"/>
  <c r="M19" i="9"/>
  <c r="K17" i="9"/>
  <c r="K43" i="9"/>
  <c r="K45" i="9"/>
  <c r="M48" i="9"/>
  <c r="K48" i="9"/>
  <c r="C37" i="10"/>
  <c r="G15" i="30" s="1"/>
  <c r="B37" i="10"/>
  <c r="G14" i="30" s="1"/>
  <c r="D33" i="10"/>
  <c r="G47" i="7" s="1"/>
  <c r="H47" i="7" s="1"/>
  <c r="J45" i="7" s="1"/>
  <c r="J41" i="7" l="1"/>
  <c r="J33" i="7"/>
  <c r="J21" i="7"/>
  <c r="J44" i="7"/>
  <c r="J28" i="7"/>
  <c r="J34" i="7"/>
  <c r="J18" i="7"/>
  <c r="J47" i="7"/>
  <c r="J37" i="7"/>
  <c r="J29" i="7"/>
  <c r="J25" i="7"/>
  <c r="J20" i="7"/>
  <c r="J36" i="7"/>
  <c r="J26" i="7"/>
  <c r="J42" i="7"/>
  <c r="J43" i="7"/>
  <c r="J39" i="7"/>
  <c r="J35" i="7"/>
  <c r="J31" i="7"/>
  <c r="J27" i="7"/>
  <c r="J23" i="7"/>
  <c r="J19" i="7"/>
  <c r="J46" i="7"/>
  <c r="J38" i="7"/>
  <c r="J30" i="7"/>
  <c r="J22" i="7"/>
  <c r="J32" i="7"/>
  <c r="J40" i="7"/>
  <c r="J24" i="7"/>
  <c r="J17" i="7"/>
  <c r="D37" i="10"/>
  <c r="B13" i="7" s="1"/>
  <c r="B14" i="7" s="1"/>
</calcChain>
</file>

<file path=xl/comments1.xml><?xml version="1.0" encoding="utf-8"?>
<comments xmlns="http://schemas.openxmlformats.org/spreadsheetml/2006/main">
  <authors>
    <author>GUILLERMO GONZALEZ</author>
  </authors>
  <commentList>
    <comment ref="C8" authorId="0" shapeId="0">
      <text>
        <r>
          <rPr>
            <b/>
            <sz val="8"/>
            <color indexed="81"/>
            <rFont val="Tahoma"/>
            <family val="2"/>
          </rPr>
          <t xml:space="preserve">Este dato lo integrará la Dirección de Evaluación Institucional
</t>
        </r>
      </text>
    </comment>
  </commentList>
</comments>
</file>

<file path=xl/comments2.xml><?xml version="1.0" encoding="utf-8"?>
<comments xmlns="http://schemas.openxmlformats.org/spreadsheetml/2006/main">
  <authors>
    <author>GUILLERMO GONZALEZ</author>
    <author>CONALEP</author>
  </authors>
  <commentList>
    <comment ref="B8" authorId="0" shapeId="0">
      <text>
        <r>
          <rPr>
            <b/>
            <sz val="8"/>
            <color indexed="81"/>
            <rFont val="Tahoma"/>
            <family val="2"/>
          </rPr>
          <t xml:space="preserve">Este dato lo integrará la Dirección de Evaluación Institucional
</t>
        </r>
      </text>
    </comment>
    <comment ref="G8" authorId="1" shapeId="0">
      <text>
        <r>
          <rPr>
            <b/>
            <sz val="8"/>
            <color indexed="81"/>
            <rFont val="Tahoma"/>
            <family val="2"/>
          </rPr>
          <t xml:space="preserve">Este dato lo integrará la Dirección de Evaluación Institucional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GUILLERMO GONZALEZ</author>
  </authors>
  <commentList>
    <comment ref="C8" authorId="0" shapeId="0">
      <text>
        <r>
          <rPr>
            <b/>
            <sz val="8"/>
            <color indexed="81"/>
            <rFont val="Tahoma"/>
            <family val="2"/>
          </rPr>
          <t xml:space="preserve">Este dato lo integrará la Dirección de Evaluación Institucional
</t>
        </r>
      </text>
    </comment>
  </commentList>
</comments>
</file>

<file path=xl/comments4.xml><?xml version="1.0" encoding="utf-8"?>
<comments xmlns="http://schemas.openxmlformats.org/spreadsheetml/2006/main">
  <authors>
    <author>GUILLERMO GONZALEZ</author>
  </authors>
  <commentList>
    <comment ref="C8" authorId="0" shapeId="0">
      <text>
        <r>
          <rPr>
            <b/>
            <sz val="8"/>
            <color indexed="81"/>
            <rFont val="Tahoma"/>
            <family val="2"/>
          </rPr>
          <t xml:space="preserve">Este dato lo integrará la Dirección de Evaluación Institucional
</t>
        </r>
      </text>
    </comment>
  </commentList>
</comments>
</file>

<file path=xl/comments5.xml><?xml version="1.0" encoding="utf-8"?>
<comments xmlns="http://schemas.openxmlformats.org/spreadsheetml/2006/main">
  <authors>
    <author>CONALEP</author>
  </authors>
  <commentList>
    <comment ref="B14" authorId="0" shapeId="0">
      <text>
        <r>
          <rPr>
            <b/>
            <sz val="8"/>
            <color indexed="81"/>
            <rFont val="Tahoma"/>
            <family val="2"/>
          </rPr>
          <t xml:space="preserve">Este dato lo 
integrará la Dirección de Evaluación Institucional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<sst xmlns="http://schemas.openxmlformats.org/spreadsheetml/2006/main" count="2374" uniqueCount="465">
  <si>
    <t>Valor</t>
  </si>
  <si>
    <t>Entidad Federativa</t>
  </si>
  <si>
    <t>2011</t>
  </si>
  <si>
    <t>2012</t>
  </si>
  <si>
    <t>2013</t>
  </si>
  <si>
    <t>2014</t>
  </si>
  <si>
    <t>2015</t>
  </si>
  <si>
    <t>2016</t>
  </si>
  <si>
    <t>Total</t>
  </si>
  <si>
    <t>Aguascalientes</t>
  </si>
  <si>
    <t>-</t>
  </si>
  <si>
    <t xml:space="preserve"> -</t>
  </si>
  <si>
    <t>Baja California</t>
  </si>
  <si>
    <t>Baja California Sur</t>
  </si>
  <si>
    <t>Campeche</t>
  </si>
  <si>
    <t>Chiapas</t>
  </si>
  <si>
    <t>Chihuahua</t>
  </si>
  <si>
    <t>Coahuila</t>
  </si>
  <si>
    <t>Colima</t>
  </si>
  <si>
    <t>Durango</t>
  </si>
  <si>
    <t>Guanajuato</t>
  </si>
  <si>
    <t>Guerrero</t>
  </si>
  <si>
    <t>Hidalgo</t>
  </si>
  <si>
    <t>Jalisco</t>
  </si>
  <si>
    <t>México</t>
  </si>
  <si>
    <t>Michoacán</t>
  </si>
  <si>
    <t>Morelos</t>
  </si>
  <si>
    <t>Nayarit</t>
  </si>
  <si>
    <t>Nuevo León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</si>
  <si>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</si>
  <si>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</si>
  <si>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</si>
  <si>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</si>
  <si>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</si>
  <si>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</si>
  <si>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</si>
  <si>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</si>
  <si>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</si>
  <si>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</t>
  </si>
  <si>
    <t>Yucatán</t>
  </si>
  <si>
    <t>Zacatecas</t>
  </si>
  <si>
    <t>Colegios Estatales</t>
  </si>
  <si>
    <t>Distrito Federal</t>
  </si>
  <si>
    <t>Oaxaca</t>
  </si>
  <si>
    <t>Planteles Federales</t>
  </si>
  <si>
    <t>Observaciones:</t>
  </si>
  <si>
    <t>Veracruz Llave</t>
  </si>
  <si>
    <t>Querétaro de Arteaga</t>
  </si>
  <si>
    <t>Michoacán de Ocampo</t>
  </si>
  <si>
    <t>Coahuila de Zaragoza</t>
  </si>
  <si>
    <t>Total nacional</t>
  </si>
  <si>
    <t>Espacios sin uso</t>
  </si>
  <si>
    <t>Espacios construidos</t>
  </si>
  <si>
    <t>Espacios adaptados</t>
  </si>
  <si>
    <t>Aulas prefabricadas</t>
  </si>
  <si>
    <t>Laboratorios</t>
  </si>
  <si>
    <t>Talleres</t>
  </si>
  <si>
    <t>Aulas
CAPFCE</t>
  </si>
  <si>
    <t>Capacidad Instalada (AULAS CAPFCE)</t>
  </si>
  <si>
    <t>Alumno atendido 2016-2017.1</t>
  </si>
  <si>
    <t>Aprovechamiento de la capacidad instalada</t>
  </si>
  <si>
    <t>Estado</t>
  </si>
  <si>
    <t>Nombre del indicador :</t>
  </si>
  <si>
    <t>APROVECHAMIENTO DE LA CAPACIDAD INSTALADA</t>
  </si>
  <si>
    <t>Entidad</t>
  </si>
  <si>
    <t>Variación
último año</t>
  </si>
  <si>
    <t>PERSONAS CAPACITADAS</t>
  </si>
  <si>
    <t>Variación último año</t>
  </si>
  <si>
    <t>Cobertura de becados externos</t>
  </si>
  <si>
    <t>ABSORCIÓN DE EGRESADOS DE SECUNDARIA</t>
  </si>
  <si>
    <t>Rank</t>
  </si>
  <si>
    <t>2016-2017</t>
  </si>
  <si>
    <t>Nacional</t>
  </si>
  <si>
    <t>Pendiente</t>
  </si>
  <si>
    <t>Promedio</t>
  </si>
  <si>
    <t>TMCA</t>
  </si>
  <si>
    <t>Part.</t>
  </si>
  <si>
    <t>MATRÍCULA TOTAL</t>
  </si>
  <si>
    <t>Ciudad de México</t>
  </si>
  <si>
    <t>TITULACIÓN POR GENERACIÓN</t>
  </si>
  <si>
    <t>Generación</t>
  </si>
  <si>
    <t>2008-2011</t>
  </si>
  <si>
    <t>2009-2012</t>
  </si>
  <si>
    <t>2010-2013</t>
  </si>
  <si>
    <t>2011-2014</t>
  </si>
  <si>
    <t>jerarquia var</t>
  </si>
  <si>
    <t>jerarquia_valor</t>
  </si>
  <si>
    <t>Dirección de Servicios Educativos</t>
  </si>
  <si>
    <t>Becados en el 1er.  semestre</t>
  </si>
  <si>
    <t>Cobertura en el 1er. semestre</t>
  </si>
  <si>
    <t>Becados en el 2do. semestre</t>
  </si>
  <si>
    <t>Cobertura en el 2do. semestre</t>
  </si>
  <si>
    <t>Colegios E.</t>
  </si>
  <si>
    <t>2012-2015</t>
  </si>
  <si>
    <t>ALUMNO BECADO</t>
  </si>
  <si>
    <t>Semestre</t>
  </si>
  <si>
    <t>Columna1</t>
  </si>
  <si>
    <t>2015-1</t>
  </si>
  <si>
    <t>2015-2</t>
  </si>
  <si>
    <t>1er. Sem</t>
  </si>
  <si>
    <t>2do. Sem</t>
  </si>
  <si>
    <t xml:space="preserve"> 1er. Sem.</t>
  </si>
  <si>
    <t xml:space="preserve"> 2do. Sem.</t>
  </si>
  <si>
    <t>1er.  Sem.</t>
  </si>
  <si>
    <t xml:space="preserve">2do.  Sem. </t>
  </si>
  <si>
    <t xml:space="preserve"> 1er.  Sem. </t>
  </si>
  <si>
    <t>2do.  Sem.</t>
  </si>
  <si>
    <t xml:space="preserve">2do.  Sem.  </t>
  </si>
  <si>
    <t>TOTAL COLEGIOS ESTATALES</t>
  </si>
  <si>
    <t>TOTAL UODDF Y RCEO</t>
  </si>
  <si>
    <t>NACIONAL</t>
  </si>
  <si>
    <t>2016-1</t>
  </si>
  <si>
    <t>2016-2</t>
  </si>
  <si>
    <t>ALUMNO POR DOCENTE</t>
  </si>
  <si>
    <t>Tipo:</t>
  </si>
  <si>
    <t>X</t>
  </si>
  <si>
    <t>Eficiencia terminal (%)</t>
  </si>
  <si>
    <t>Egresados</t>
  </si>
  <si>
    <t>Con datos de la Dirección de Servicios Educativos.</t>
  </si>
  <si>
    <t>Observaciones</t>
  </si>
  <si>
    <t>2013-2016</t>
  </si>
  <si>
    <t>Alumnos inscritos a primer semestre de la Generación 2013-2016</t>
  </si>
  <si>
    <t xml:space="preserve"> Egresados de la generación 2013-2016</t>
  </si>
  <si>
    <t>Alumno por Docente</t>
  </si>
  <si>
    <t>Total de Docentes*</t>
  </si>
  <si>
    <t>Doctorado*</t>
  </si>
  <si>
    <t>Pasante de Doctorado*</t>
  </si>
  <si>
    <t>Maestría*</t>
  </si>
  <si>
    <t>Pasante de Maestría*</t>
  </si>
  <si>
    <t>Licenciatura*</t>
  </si>
  <si>
    <t>Pasante de Licenciatura*</t>
  </si>
  <si>
    <t>Técnico*</t>
  </si>
  <si>
    <t>Bachillerato General Terminado*</t>
  </si>
  <si>
    <t>Bachillerato General Incompleto*</t>
  </si>
  <si>
    <t>Otros*</t>
  </si>
  <si>
    <t>COSTO POR ALUMNO</t>
  </si>
  <si>
    <t>Costo por alumno</t>
  </si>
  <si>
    <t>RELACIÓN COSTO DOCENTE</t>
  </si>
  <si>
    <t>(CIFRAS EN MILES DE PESOS)</t>
  </si>
  <si>
    <t>COMPORTAMIENTO ANUAL</t>
  </si>
  <si>
    <t>ABS</t>
  </si>
  <si>
    <t>%</t>
  </si>
  <si>
    <t>Gasto ejercido en Docente</t>
  </si>
  <si>
    <t>Gasto total ejercido</t>
  </si>
  <si>
    <t>Relación costo Docente gasto total (%)</t>
  </si>
  <si>
    <t>EVOLUCIÓN DEL PRESUPUESTO REPROGRAMADO TOTAL</t>
  </si>
  <si>
    <t>Presupuesto ejercido total</t>
  </si>
  <si>
    <t>Presupuesto reprogramado total</t>
  </si>
  <si>
    <t>Evolución del presupuesto reprogramado total (%)</t>
  </si>
  <si>
    <t>EVOLUCIÓN DEL PRESUPUESTO REPROGRAMADO</t>
  </si>
  <si>
    <t xml:space="preserve">Presupuesto ejercido (Recursos fiscales) </t>
  </si>
  <si>
    <t>Presupuesto reprogramado (Recursos fiscales)</t>
  </si>
  <si>
    <t>Evolución del presupuesto reprogramado (Recursos  Fiscales) (%)</t>
  </si>
  <si>
    <t>EVOLUCIÓN DEL GASTO CORRIENTE</t>
  </si>
  <si>
    <t>Gasto corriente ejercido</t>
  </si>
  <si>
    <t>Presupuesto reprogramado (gasto corriente)</t>
  </si>
  <si>
    <t>Evolución del gasto corriente (%)</t>
  </si>
  <si>
    <t>EVOLUCIÓN DEL GASTO DE INVERSIÓN</t>
  </si>
  <si>
    <t>Gasto de inversión ejercido</t>
  </si>
  <si>
    <t xml:space="preserve"> Presupuesto reprogramado (Gasto de inversión)</t>
  </si>
  <si>
    <t>Evolución del gasto de inversión (Recursos Fiscales) (%)</t>
  </si>
  <si>
    <t xml:space="preserve"> </t>
  </si>
  <si>
    <t>AUTOFINANCIAMIENTO</t>
  </si>
  <si>
    <t xml:space="preserve">Ingresos propios ejercidos </t>
  </si>
  <si>
    <t>Presupuesto ejercido</t>
  </si>
  <si>
    <t>Índice de autofinanciamiento (%)</t>
  </si>
  <si>
    <t>CAPTACIÓN DE INGRESOS PROPIOS</t>
  </si>
  <si>
    <t xml:space="preserve">Ingresos propios captados </t>
  </si>
  <si>
    <t>Ingresos propios programados</t>
  </si>
  <si>
    <t>Captación de Ingresos propios</t>
  </si>
  <si>
    <t>CUMPLIMIENTO DE NORMATIVIDAD DE PARTIDAS RESTRINGIDAS</t>
  </si>
  <si>
    <t xml:space="preserve">Presupuesto ejercido de partidas sujetas a restricción </t>
  </si>
  <si>
    <t>Presupuesto autorizado de partidas sujetas a restricción</t>
  </si>
  <si>
    <t>Evolución del presupuesto ejercido de partidas sujetas a restricción (%)</t>
  </si>
  <si>
    <t>No.</t>
  </si>
  <si>
    <t>INDICADOR</t>
  </si>
  <si>
    <t>Datos</t>
  </si>
  <si>
    <t>Absorción de Egresados de Secundaria</t>
  </si>
  <si>
    <t>Egresados de secundaria</t>
  </si>
  <si>
    <t>Matrícula total</t>
  </si>
  <si>
    <t>Reinscripción</t>
  </si>
  <si>
    <t xml:space="preserve">Capacidad Instalada </t>
  </si>
  <si>
    <t>Titulados</t>
  </si>
  <si>
    <t>Presupuesto FAETA</t>
  </si>
  <si>
    <t>Alumnos por Docente</t>
  </si>
  <si>
    <t>Total de Docentes</t>
  </si>
  <si>
    <t>Alumnos becados (segundo semestre)</t>
  </si>
  <si>
    <t>Alumnos Becados (segundo Semestre)</t>
  </si>
  <si>
    <t>Matrícula Total</t>
  </si>
  <si>
    <t>Computadoras uso educativo</t>
  </si>
  <si>
    <t>Personal Administrativo</t>
  </si>
  <si>
    <t>Computadoras uso admistrativo</t>
  </si>
  <si>
    <t>Personas Capacitadas</t>
  </si>
  <si>
    <t>Capacitación laboral</t>
  </si>
  <si>
    <t>Alumnos becados externos</t>
  </si>
  <si>
    <t>Alumnos en Programas de Calidad (Sistema Nacional de Bachillerato)</t>
  </si>
  <si>
    <t>Alumnos en planteles incoporados al Sistema Nacional de Bachillerato</t>
  </si>
  <si>
    <t>Gasto ejercido en PSP</t>
  </si>
  <si>
    <t>Presupuesto reprogramado (Gasto corriente)</t>
  </si>
  <si>
    <t>Dirección Corporativa de Informática y Comunicaciones</t>
  </si>
  <si>
    <t xml:space="preserve">Alumnos por computadora </t>
  </si>
  <si>
    <t>Número de Computadoras de uso educativo</t>
  </si>
  <si>
    <t xml:space="preserve">Resultado Nacional 2011 </t>
  </si>
  <si>
    <t xml:space="preserve"> Administrativo por PC</t>
  </si>
  <si>
    <t>Computadoras de uso administrativo</t>
  </si>
  <si>
    <t xml:space="preserve">Administrativo por computadora </t>
  </si>
  <si>
    <t>INDICADORES DEL SISTEMA CONALEP 2016-2017</t>
  </si>
  <si>
    <t>2017</t>
  </si>
  <si>
    <t xml:space="preserve">Total </t>
  </si>
  <si>
    <t>Planteles federales</t>
  </si>
  <si>
    <t>Absorción egersados de secundaria 2017-2018</t>
  </si>
  <si>
    <t>Alumnos inscritos 2017-2018</t>
  </si>
  <si>
    <t>Egresados de secundaria 2016-2017</t>
  </si>
  <si>
    <t>Secretaría de Servicios Institucionales</t>
  </si>
  <si>
    <t>Coordinación de Valoración del Aprovechamiento Académico</t>
  </si>
  <si>
    <t>Alumno Atendido Ciclo Semestral 1-1718</t>
  </si>
  <si>
    <t>Cve</t>
  </si>
  <si>
    <t>Nuevo     Ingreso</t>
  </si>
  <si>
    <t>Reinscritos</t>
  </si>
  <si>
    <t>AC</t>
  </si>
  <si>
    <t>Dual</t>
  </si>
  <si>
    <t xml:space="preserve">Matrícula </t>
  </si>
  <si>
    <t>ProCEIES</t>
  </si>
  <si>
    <t>Alumno Atendido</t>
  </si>
  <si>
    <t>1</t>
  </si>
  <si>
    <t>2</t>
  </si>
  <si>
    <t>3</t>
  </si>
  <si>
    <t>4</t>
  </si>
  <si>
    <t>5</t>
  </si>
  <si>
    <t>6</t>
  </si>
  <si>
    <t>01</t>
  </si>
  <si>
    <t>02</t>
  </si>
  <si>
    <t>03</t>
  </si>
  <si>
    <t>04</t>
  </si>
  <si>
    <t>05</t>
  </si>
  <si>
    <t>06</t>
  </si>
  <si>
    <t>07</t>
  </si>
  <si>
    <t>08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</si>
  <si>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</si>
  <si>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</si>
  <si>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</si>
  <si>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</si>
  <si>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</si>
  <si>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</si>
  <si>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</si>
  <si>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</si>
  <si>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</si>
  <si>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</si>
  <si>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</si>
  <si>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</si>
  <si>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</si>
  <si>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</si>
  <si>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</si>
  <si>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</si>
  <si>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</si>
  <si>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</si>
  <si>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</si>
  <si>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</si>
  <si>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</si>
  <si>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</si>
  <si>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Total general</t>
  </si>
  <si>
    <t>09</t>
  </si>
  <si>
    <t>20</t>
  </si>
  <si>
    <t>Subtotales</t>
  </si>
  <si>
    <t>Planteles Incorporados</t>
  </si>
  <si>
    <t>Clave Entidad</t>
  </si>
  <si>
    <t>Subtotal</t>
  </si>
  <si>
    <t>Total Nacional</t>
  </si>
  <si>
    <t>Var. 2016-2017</t>
  </si>
  <si>
    <t>Matrícula 2017-2018-1</t>
  </si>
  <si>
    <t>Egresados Titulados Generación 2013-2016</t>
  </si>
  <si>
    <t>Egresados 2013-2016</t>
  </si>
  <si>
    <t>Titulación 2013-2016</t>
  </si>
  <si>
    <t>Generación 2013-2016</t>
  </si>
  <si>
    <t>Sistema CONALEP</t>
  </si>
  <si>
    <t>*Población en el grupo de edad.- Proyección de población a mitad de año, CONAPO. Sistema de indicadores y pronósticos del SEP</t>
  </si>
  <si>
    <t>** Fuente: Base de datos del Sistema de Administración Escolar.</t>
  </si>
  <si>
    <t>Presupuesto modificado 2017* ($)</t>
  </si>
  <si>
    <t>Variación
 2016-2017</t>
  </si>
  <si>
    <t>Variación 2016-2017</t>
  </si>
  <si>
    <t>Var.  2016-2017</t>
  </si>
  <si>
    <t>2017-1</t>
  </si>
  <si>
    <t>2017-2</t>
  </si>
  <si>
    <t>ALUMNOS BECADOS</t>
  </si>
  <si>
    <t>Becados en el 1er semestre 2017     (2-1617)</t>
  </si>
  <si>
    <t>Becados en el 2do semestre 2017     (1-1718)</t>
  </si>
  <si>
    <t>Matrícula total 2016-2017-2</t>
  </si>
  <si>
    <t>Matrícula total 2017-2018-1</t>
  </si>
  <si>
    <r>
      <rPr>
        <b/>
        <sz val="11"/>
        <color theme="1"/>
        <rFont val="Arial"/>
        <family val="2"/>
      </rPr>
      <t>* Fuente</t>
    </r>
    <r>
      <rPr>
        <sz val="11"/>
        <color theme="1"/>
        <rFont val="Arial"/>
        <family val="2"/>
      </rPr>
      <t>: Sistema de Gestión de Formación Académica (Sigefa), con fecha de avance al 29 de noviembre 2017.</t>
    </r>
  </si>
  <si>
    <t>var. 2016-2017</t>
  </si>
  <si>
    <t>99.2.</t>
  </si>
  <si>
    <t>ATENCIÓN A LA DEMANDA</t>
  </si>
  <si>
    <t>Alumnos de nuevo ingreso inscritos a primer semestre 2012-2013-1</t>
  </si>
  <si>
    <t xml:space="preserve">Aspirantes que solicitaron ingresar a cursar sus estudios en planteles del CONALEP 2012-2013-1 </t>
  </si>
  <si>
    <t>Atención a la demanda 2012-2013-1</t>
  </si>
  <si>
    <t>Alumnos de nuevo ingreso inscritos a primer semestre 2013-2014-1</t>
  </si>
  <si>
    <t>Aspirantes que solicitaron ingresar a cursar sus estudios en planteles del CONALEP 2013-2014-1</t>
  </si>
  <si>
    <t>Atención a la demanda 2013-2014-1</t>
  </si>
  <si>
    <t>Alumnos de nuevo ingreso inscritos a primer semestre 2014-2015-1</t>
  </si>
  <si>
    <t>Aspirantes que solicitaron ingresar a cursar sus estudios en planteles del CONALEP 2014-2015-1</t>
  </si>
  <si>
    <t>Atención a la demanda 2014-2015-1</t>
  </si>
  <si>
    <t>Alumnos de nuevo ingreso inscritos a primer semestre 2015-2016-1</t>
  </si>
  <si>
    <t>Aspirantes que solicitaron ingresar a cursar sus estudios en planteles del CONALEP 2015-2016-1</t>
  </si>
  <si>
    <t>Atención a la demanda 2015-2016-1</t>
  </si>
  <si>
    <t>Alumnos de nuevo ingreso inscritos a primer semestre  2016-2017-1</t>
  </si>
  <si>
    <t>Aspirantes que solicitaron ingresar a cursar sus estudios en planteles del CONALEP 2016-2017-1</t>
  </si>
  <si>
    <t>Atención a la demanda 2016-2017-1</t>
  </si>
  <si>
    <t>Alumnos de nuevo ingreso inscritos a primer semestre 2017-2018-1</t>
  </si>
  <si>
    <t>Atención a la demanda 2017-2018-1</t>
  </si>
  <si>
    <t>|</t>
  </si>
  <si>
    <r>
      <rPr>
        <b/>
        <sz val="11"/>
        <color theme="1"/>
        <rFont val="Calibri"/>
        <family val="2"/>
        <scheme val="minor"/>
      </rPr>
      <t>ATENCIÓN A LA DEMANDA</t>
    </r>
    <r>
      <rPr>
        <sz val="11"/>
        <color theme="1"/>
        <rFont val="Calibri"/>
        <family val="2"/>
        <scheme val="minor"/>
      </rPr>
      <t xml:space="preserve">
Desde 2012 a 2017, el porcentaje de este indicador ha mantenido una tendecia de crecimiento, fluctuando entre el 76 y 83% de atención respecto del total de aspirantes  que solicitan ingresar al CONALEP.  Así para el 2017 se tiene un 80% de atención a la demanda.</t>
    </r>
  </si>
  <si>
    <t xml:space="preserve">ABANDONO ESCOLAR </t>
  </si>
  <si>
    <t>Matrícula Total 2017-2018-1</t>
  </si>
  <si>
    <t>Nuevo ingreso 2017-2018-1</t>
  </si>
  <si>
    <t>Egresados 2016-2017.2</t>
  </si>
  <si>
    <t>Matrícula Total 2016-2017-1</t>
  </si>
  <si>
    <t>Abandono Escolar</t>
  </si>
  <si>
    <r>
      <rPr>
        <b/>
        <sz val="11"/>
        <color theme="1"/>
        <rFont val="Calibri"/>
        <family val="2"/>
        <scheme val="minor"/>
      </rPr>
      <t xml:space="preserve">ABANDONO ESCOLAR 
</t>
    </r>
    <r>
      <rPr>
        <sz val="11"/>
        <color theme="1"/>
        <rFont val="Calibri"/>
        <family val="2"/>
        <scheme val="minor"/>
      </rPr>
      <t xml:space="preserve">En el marco de la lucha contra el abandono escolar, el CONALEP en el 2017 continuó redoblando esfuerzos con el firme propósito de reducir este índice, a través de la promoción y capacitación que se ha hecho con los Colegios Estatales, UODDF y RCEO para potencializar el uso de la alerta temprana “Semáforo SAE” que permite identificar oportunamente a los alumnos en riesgo de reprobación o abandono escolar; programando en el calendario escolar durante el período semestral 3 cortes de información con los que se semaforizan las tendencias aprobatorias, preventivas, reprobatorias y sin registro de evaluaciones en el Sistema de Administración Escolar y a partir de los resultados las áreas académicas en Planteles dan seguimiento específico a los alumnos. 
Así, para 2017 el Índice de Abandono Escolar presenta una favorable disminución, ya que se obtuvo un 17.6%, un punto porcentual por debajo de lo alcanzado en 2016 que fue de 18.6%.
En este sentido el CONALEP de manera colegiada establece estrategias para continuar con las actividades preventivas en los Planteles, con base a la Guía práctica para el Seguimiento al Aprovechamiento Académico, y la regularización a través de las asesorías complementarias e intersemestrales, así como desde las academias, las cuales permiten establecer acciones preventivas y correctivas en contra de la reprobación y el abandono. 
</t>
    </r>
  </si>
  <si>
    <t>REPROBACIÓN</t>
  </si>
  <si>
    <t>Alumnos matrículados en el periodo y que no obtuvieron calificación aprobatoria en al menos un módulo de su plan de estudios 2012-2013-1</t>
  </si>
  <si>
    <t xml:space="preserve">Matrícula total 2012-2013-1 </t>
  </si>
  <si>
    <t>Reprobación 2012-2013-1</t>
  </si>
  <si>
    <t>Alumnos matrículados en el periodo y que no obtuvieron calificación aprobatoria en al menos un módulo de su plan de estudios 2013-2014-1</t>
  </si>
  <si>
    <t>Matrícula total 2013-2014-1</t>
  </si>
  <si>
    <t>Reprobación  2013-2014-1</t>
  </si>
  <si>
    <t>Alumnos matrículados en el periodo y que no obtuvieron calificación aprobatoria en al menos un módulo de su plan de estudios 2014-2015-1</t>
  </si>
  <si>
    <t>Matrícula total 2014-2015-1</t>
  </si>
  <si>
    <t>Reprobación  2014-2015-1</t>
  </si>
  <si>
    <t>Alumnos matrículados en el periodo y que no obtuvieron calificación aprobatoria en al menos un módulo de su plan de estudios 2015-2016-1</t>
  </si>
  <si>
    <t>Matrícula total 2015-2016-1</t>
  </si>
  <si>
    <t>Reprobación 2015-2016-1</t>
  </si>
  <si>
    <t>Alumnos matrículados en el periodo y que no obtuvieron calificación aprobatoria en al menos un módulo de su plan de estudios 2016-2017-1</t>
  </si>
  <si>
    <t>Matrícula total  2016-2017-1</t>
  </si>
  <si>
    <t>Reprobación 2016-2017-1</t>
  </si>
  <si>
    <t>Alumnos matrículados en el periodo y que no obtuvieron calificación aprobatoria en al menos un módulo de su plan de estudios 2017-2018-1</t>
  </si>
  <si>
    <t>Reprobación 2017-2018-1</t>
  </si>
  <si>
    <r>
      <t xml:space="preserve">** Fuente: Base de datos del Sistema de Administración Escolar. </t>
    </r>
    <r>
      <rPr>
        <b/>
        <sz val="11"/>
        <color theme="1"/>
        <rFont val="Calibri"/>
        <family val="2"/>
        <scheme val="minor"/>
      </rPr>
      <t>Fecha de corte 22 de enero de 2018.</t>
    </r>
  </si>
  <si>
    <r>
      <rPr>
        <b/>
        <sz val="11"/>
        <color theme="1"/>
        <rFont val="Calibri"/>
        <family val="2"/>
        <scheme val="minor"/>
      </rPr>
      <t xml:space="preserve">Nota: </t>
    </r>
    <r>
      <rPr>
        <sz val="11"/>
        <color theme="1"/>
        <rFont val="Calibri"/>
        <family val="2"/>
        <scheme val="minor"/>
      </rPr>
      <t xml:space="preserve"> 
 La cifra del el índice de reprobación del periodo 1-1718 es preliminar ya que de las Asesorías Complementarias Semestrales correspondientes al período semestral 1-1718 (agosto-diciembre 2017), no se han conlcuido los registros de calificaciones por parte de los docentes; esto debido al periodo vacacional e inicio de actividades. Asimismo, las Asesorías Complementarias Intersemestrales siguen cursándose y conforme al Calendario Escolar, el cierre está programado para el 31 de enero de 2018.</t>
    </r>
  </si>
  <si>
    <r>
      <rPr>
        <b/>
        <sz val="11"/>
        <color theme="1"/>
        <rFont val="Calibri"/>
        <family val="2"/>
        <scheme val="minor"/>
      </rPr>
      <t>REPROBACIÓN</t>
    </r>
    <r>
      <rPr>
        <sz val="11"/>
        <color theme="1"/>
        <rFont val="Calibri"/>
        <family val="2"/>
        <scheme val="minor"/>
      </rPr>
      <t xml:space="preserve">
Podemos observar que el Índice de Reprobación ha fluctuado históricamente entre el 26 y el 42%, registrando en 2015 y 2017 los índices más altos, siendo este último una </t>
    </r>
    <r>
      <rPr>
        <b/>
        <sz val="11"/>
        <color theme="1"/>
        <rFont val="Calibri"/>
        <family val="2"/>
        <scheme val="minor"/>
      </rPr>
      <t>cifra preliminar</t>
    </r>
    <r>
      <rPr>
        <sz val="11"/>
        <color theme="1"/>
        <rFont val="Calibri"/>
        <family val="2"/>
        <scheme val="minor"/>
      </rPr>
      <t>.</t>
    </r>
  </si>
  <si>
    <t>TASA DE EGRESO</t>
  </si>
  <si>
    <t>Generación 2011-2014</t>
  </si>
  <si>
    <t>Generación 2012-2015</t>
  </si>
  <si>
    <t>Egresados totales de la generación 2011-2014 (5 años)</t>
  </si>
  <si>
    <t xml:space="preserve">Alumnos de nuevo ingreso a primer semestre de la generación 2011-2014 </t>
  </si>
  <si>
    <t>Tasa de Egreso</t>
  </si>
  <si>
    <t>Egresados totales de la generación 2012-2015 (5 años)</t>
  </si>
  <si>
    <t xml:space="preserve">Alumnos de nuevo ingreso a primer semestre de la generación 2012-2015 </t>
  </si>
  <si>
    <r>
      <rPr>
        <b/>
        <sz val="11"/>
        <color theme="1"/>
        <rFont val="Calibri"/>
        <family val="2"/>
        <scheme val="minor"/>
      </rPr>
      <t xml:space="preserve">TASA DE EGRESO
</t>
    </r>
    <r>
      <rPr>
        <sz val="11"/>
        <color theme="1"/>
        <rFont val="Calibri"/>
        <family val="2"/>
        <scheme val="minor"/>
      </rPr>
      <t xml:space="preserve">Como parte de los esfuerzos del Colegio para elevar los índices de Eficiencia Terminal y disminuir el Abandono Escolar, el CONALEP a nivel nacional se dio a la tarea del seguimiento y rescate de alumnos que no concluyeron su carrera. Lo anterior permitió que de la generación  2011-2014, en total 67,906 alumnos conluyeran su carrera. La eficiencia terminal reportada en 2014 (generación 2011-2014) fue de 48.25% y para esta misma generación en 2016  la acumulada fue de 48.59%, lo cual representa un incremento de 0.34 puntos porcentuales.
En cuanto a la generación 2012-2015, en total 68,042 alumnos concluyeran su carrera. La eficiencia terminal reportada en el 2015 (generación 2012-2015) fue de 48.87% y en el 2017 la acumulada es de 54.44%, lo que representa un aumento de 5.57 puntos porcentuales.  
</t>
    </r>
  </si>
  <si>
    <t>Variación</t>
  </si>
  <si>
    <t>Tasa de Egreso
 2011-2014</t>
  </si>
  <si>
    <t>Tasa de Egreso 
2012-2015</t>
  </si>
  <si>
    <t>COBERTURA EN EL GRUPO DE EDAD DE LA EDUCACIÓN MEDIA SUPERIOR</t>
  </si>
  <si>
    <t>Alumnos matriculados en el grupo de edad de 15 a 17 años</t>
  </si>
  <si>
    <t>Población en el grupo de edad de 15 a 17 años</t>
  </si>
  <si>
    <t>Alumnos de nuevo ingreso inscritos a primer semestre</t>
  </si>
  <si>
    <t>Aspirantes que solicitaron ingresar a cursar sus estudios en planteles del CONALEP</t>
  </si>
  <si>
    <t>Atención a la demanda</t>
  </si>
  <si>
    <t>Alumnos matriculados en el periodo y que no obtuvieron calificación aprobatoria en al menos un módulo de su plan de estudios</t>
  </si>
  <si>
    <t>Tasa de egreso</t>
  </si>
  <si>
    <t>Alumnos de nuevo ingreso a primer semestre de la misma generación</t>
  </si>
  <si>
    <t>Titulación por generación</t>
  </si>
  <si>
    <t>Equipo Informático de uso educativo</t>
  </si>
  <si>
    <t>Equipo Informático de uso administrativo</t>
  </si>
  <si>
    <t>Total de servicios tecnológicos prestados a empresas</t>
  </si>
  <si>
    <t>Servicios Tecnológicos Proporcionados</t>
  </si>
  <si>
    <t>Alumnos matrículados en el grupo de edad de 15 a 17 años 2016-2017-1</t>
  </si>
  <si>
    <t>Cobertura 2016-2017-1</t>
  </si>
  <si>
    <t>Alumnos matrículados en el grupo de edad de 15 a 17 años 2017-2018-1</t>
  </si>
  <si>
    <t>Cobertura 2017-2018-1</t>
  </si>
  <si>
    <t>COBERTURA EN EL GRUPO DE EDAD DE LA EDUCACIÓN MEDIA SUPERIOR (%)</t>
  </si>
  <si>
    <t>Alumnos matrículados en el grupo de edad de 15 a 17 años 2012-2013-1</t>
  </si>
  <si>
    <t>Cobertura 2012-2013-1</t>
  </si>
  <si>
    <t>Alumnos matrículados en el grupo de edad de 15 a 17 años 2013-2014-1</t>
  </si>
  <si>
    <t>Cobertura 2013-2014-1</t>
  </si>
  <si>
    <t>Alumnos matrículados en el grupo de edad de 15 a 17 años 2014-2015-1</t>
  </si>
  <si>
    <t>Cobertura 2014-2015-1</t>
  </si>
  <si>
    <t>Alumnos matrículados en el grupo de edad de 15 a 17 años 2015-2016-1</t>
  </si>
  <si>
    <t>Cobertura 2015-2016-1</t>
  </si>
  <si>
    <r>
      <t xml:space="preserve">Nota:
</t>
    </r>
    <r>
      <rPr>
        <sz val="11"/>
        <color theme="1"/>
        <rFont val="Calibri"/>
        <family val="2"/>
        <scheme val="minor"/>
      </rPr>
      <t>Se reportan únicamente los años 2016 y 2017, toda vez que la confronta de CURP obligatoria desde 1er semestre en el SAE ,se realiza a partir del periodo semestral 2-1516 a través de los procesos de Inscripción y Reinscripción en línea. Cabe señalar que la CURP registrada en el SAE, es la referencia para el cálculo de la edad del alumno.</t>
    </r>
  </si>
  <si>
    <r>
      <rPr>
        <b/>
        <sz val="11"/>
        <color theme="1"/>
        <rFont val="Calibri"/>
        <family val="2"/>
        <scheme val="minor"/>
      </rPr>
      <t xml:space="preserve">COBERTURA EN EL GRUPO DE EDAD DE LA EDUCACIÓN MEDIA SUPERIOR </t>
    </r>
    <r>
      <rPr>
        <sz val="11"/>
        <color theme="1"/>
        <rFont val="Calibri"/>
        <family val="2"/>
        <scheme val="minor"/>
      </rPr>
      <t xml:space="preserve">
Podemos observar que el CONALEP en los periodos reportados, ha mantenido una cobertura del 4% respecto al número de alumnos matrículados en el grupo de edad de 15 a 17 años.</t>
    </r>
  </si>
  <si>
    <t>2017*</t>
  </si>
  <si>
    <t>Presupuesto ejercido 2016* ($)</t>
  </si>
  <si>
    <t>EQUIPO INFORMÁTICO DE USO EDUCATIVO</t>
  </si>
  <si>
    <t>EQUIPO INFORMÁTICO DE USO ADMINISTRATIVO</t>
  </si>
  <si>
    <t>Equipamiento Informático</t>
  </si>
  <si>
    <t xml:space="preserve">Alumno atendido </t>
  </si>
  <si>
    <t>Computadoras de uso educativo</t>
  </si>
  <si>
    <t xml:space="preserve">Colegios </t>
  </si>
  <si>
    <t>Cobertura en el grupo de edad de la Educación Media Superior</t>
  </si>
  <si>
    <t>Costo Docente</t>
  </si>
  <si>
    <t>Alumnos por Docente*</t>
  </si>
  <si>
    <t>Reprobación*</t>
  </si>
  <si>
    <t>CERTIFICACIÓN DE COMPETENCIAS</t>
  </si>
  <si>
    <t>Oficinas Nacionales</t>
  </si>
  <si>
    <t>Otros</t>
  </si>
  <si>
    <t>Fuente: Dirección de Acreditación y Operación de Centros de Evaluación</t>
  </si>
  <si>
    <t>Indicadores Financieros (cifras en miles de pesos)</t>
  </si>
  <si>
    <t>Alumnos inscritos a primer semestre</t>
  </si>
  <si>
    <t>Presupuesto ejercido total de las entidades no federalizadas</t>
  </si>
  <si>
    <t>Secretaría de Planeación y Desarrollo Intitucional</t>
  </si>
  <si>
    <t>Dirección de Evaluación Institucional</t>
  </si>
  <si>
    <t>Total de Servicios Tecnológicos Prestados</t>
  </si>
  <si>
    <t>1er. Trim.</t>
  </si>
  <si>
    <t>2do. Trim.</t>
  </si>
  <si>
    <t>3er. Trim</t>
  </si>
  <si>
    <t>4to. Trim.</t>
  </si>
  <si>
    <t xml:space="preserve">Nuevo León </t>
  </si>
  <si>
    <t>4to. Trim</t>
  </si>
  <si>
    <t>Fuente: Dirección de Servicios Tecnológicos y de Capacitación</t>
  </si>
  <si>
    <t>Fuente: Dirección de Acreditación, Operación  y Centros de Evaluación</t>
  </si>
  <si>
    <t>Fuente: Dirección de Administración Financiera</t>
  </si>
  <si>
    <t>Certificados de competencias laborales</t>
  </si>
  <si>
    <t>COBERTURA DE BECADOS EXTERNOS</t>
  </si>
  <si>
    <t>Alumnos becados al 4to. Trimestre 2017</t>
  </si>
  <si>
    <t>Fuente: Dirección Corporativa de Tecnologías Aplicadas
Sistema de Información Ejecutiva  (SIE). Dirección de Evaluación Institucional</t>
  </si>
  <si>
    <t>Cobertura 2017-2018</t>
  </si>
  <si>
    <t>Alumnos matrículados en el grupo de edad de 15 a 17 años 2017-2018</t>
  </si>
  <si>
    <t>Cobertura 2016-2017</t>
  </si>
  <si>
    <t>Alumnos matrículados en el grupo de edad de 15 a 17 años 2016-2017</t>
  </si>
  <si>
    <t xml:space="preserve">Var. (p.p)
</t>
  </si>
  <si>
    <t>Promedio 2012-2017</t>
  </si>
  <si>
    <t>Porcentaje de la Matrícula (%)</t>
  </si>
  <si>
    <t>Planteles incorporados</t>
  </si>
  <si>
    <t>Var. último año</t>
  </si>
  <si>
    <t>Var.
último año</t>
  </si>
  <si>
    <t>ABANDONO ESCOLAR</t>
  </si>
  <si>
    <t>Matrícula total ciclo n</t>
  </si>
  <si>
    <t>Matrícula total ciclo n+1</t>
  </si>
  <si>
    <t>Nuevo Ingreso ciclo n+1</t>
  </si>
  <si>
    <t>Egresados ciclo n</t>
  </si>
  <si>
    <t>COBERTURA DEL SISTEMA NACIONAL DE BACHILLERATO</t>
  </si>
  <si>
    <t>Egresados totales generación 2012-2015
(5 años)</t>
  </si>
  <si>
    <t xml:space="preserve">Alumnos de nuevo ingreso generación 2012-2015 </t>
  </si>
  <si>
    <t>Egresados totales generación 2011-2014
(5 años)</t>
  </si>
  <si>
    <t xml:space="preserve">Alumnos de nuevo ingreso generación 2011-2014 </t>
  </si>
  <si>
    <t>Valor (%)</t>
  </si>
  <si>
    <t>Variación
último año (pp)</t>
  </si>
  <si>
    <t>2016*</t>
  </si>
  <si>
    <t>Población en el grupo de edad de 15 a 17 años
2016-2017</t>
  </si>
  <si>
    <t>Población en el grupo de edad de 15 a 17 años
2017-2018</t>
  </si>
  <si>
    <t>Evolución del Presupuesto Reprogramado Total</t>
  </si>
  <si>
    <t>Evolución del Presupuesto Reprogramado</t>
  </si>
  <si>
    <t>Evolución del Gasto de Inversión</t>
  </si>
  <si>
    <t>Autofinanciamiento</t>
  </si>
  <si>
    <t>Captación de Ingresos Propios</t>
  </si>
  <si>
    <t>Cumplimiento de Normatividad de Partidas Restringidas</t>
  </si>
  <si>
    <t>Fuente: Sistema de Administración Escolar (SAE). Dirección de Servicios Educativos
Población en el grupo de edad.- Proyección de población a mitad de año, CONAPO. Sistema de indicadores y pronósticos de la SEP</t>
  </si>
  <si>
    <t xml:space="preserve">Fuente: Sistema de Administración Escolar (SAE). Dirección de Servicios Educativos
</t>
  </si>
  <si>
    <t>Fuente: Sistema de Administración Escolar (SAE). Dirección de Servicios Educativos
Egresados de Secundaria. Población en el grupo de edad. Sistema de indicadores y pronósticos de la SEP</t>
  </si>
  <si>
    <t>Fuente: Sistema de Administración Escolar (SAE). Dirección de Servicios Educativos</t>
  </si>
  <si>
    <t>Fuente: Dirección de Infraestrutura y Adquisiciones
Sistema de Administración Escolar (SAE). Dirección de Servicios Educativos</t>
  </si>
  <si>
    <t>Fuente: Sistema de Administración Escolar (SAE). Dirección de Servicios Educativos.
*Información preliminar.</t>
  </si>
  <si>
    <t>Fuente: Sistema de Administración Escolar (SAE). Dirección de Servicios Educativos; Dirección de Planeación y Programación; Dirección de Administración Financiera
* A partir de 2017 se incluyó el registro de los planteles federales con la información del periodo anterior (2016), conforme a los cambios aprobados por la Junta Directiva</t>
  </si>
  <si>
    <t>Fuente: Dirección de Servicios Educativos, Sistema de Administración Escolar (SAE)
Dirección de Formación Académica, Sistema de Gestión de Formación Académica (SIGEFA)</t>
  </si>
  <si>
    <t>Columna2</t>
  </si>
  <si>
    <t>Fuente: Dirección Corporativa de Tecnologías Aplicadas
Sistema de Administración Escolar (SAE). Dirección de Servicios Educativos</t>
  </si>
  <si>
    <t>Fuente: Dirección de Vinculación Social
Sistema de Administración Escolar (SAE). Dirección de Servicios Educativos</t>
  </si>
  <si>
    <t>Fuente: Dirección de Modernización Administrativa y Calidad
Sistema de Administración Escolar (SAE). Dirección de Servicios Educativos</t>
  </si>
  <si>
    <t>Certificación de competencias</t>
  </si>
  <si>
    <t>Evolución del Gasto Corriente</t>
  </si>
  <si>
    <t>SERVICIOS TECNOLÓGICOS PROPORCIONADOS</t>
  </si>
  <si>
    <t>Año</t>
  </si>
  <si>
    <t>INDICADORES EDUCATIVOS</t>
  </si>
  <si>
    <t xml:space="preserve">Egresados totales de la generación (5 años) </t>
  </si>
  <si>
    <t>Presupuesto reprogramado
(Recursos fiscales)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</si>
</sst>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_-&quot;$&quot;* #,##0_-;\-&quot;$&quot;* #,##0_-;_-&quot;$&quot;* &quot;-&quot;??_-;_-@_-"/>
    <numFmt numFmtId="168" formatCode="&quot;$&quot;#,##0"/>
    <numFmt numFmtId="169" formatCode="_-* #,##0_-;\-* #,##0_-;_-* &quot;-&quot;??_-;_-@_-"/>
  </numFmts>
  <fonts count="7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i/>
      <sz val="10"/>
      <color indexed="57"/>
      <name val="Arial"/>
      <family val="2"/>
    </font>
    <font>
      <b/>
      <sz val="11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b/>
      <sz val="7"/>
      <color theme="1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1"/>
      <color indexed="8"/>
      <name val="Calibri"/>
      <family val="2"/>
    </font>
    <font>
      <sz val="8"/>
      <color rgb="FF000000"/>
      <name val="Arial"/>
      <family val="2"/>
    </font>
    <font>
      <sz val="9"/>
      <color theme="1"/>
      <name val="Calibri"/>
      <family val="2"/>
      <scheme val="minor"/>
    </font>
    <font>
      <sz val="8"/>
      <name val="Arial"/>
      <family val="2"/>
    </font>
    <font>
      <b/>
      <sz val="12"/>
      <color indexed="8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i/>
      <sz val="9"/>
      <color indexed="8"/>
      <name val="Arial"/>
      <family val="2"/>
    </font>
    <font>
      <b/>
      <sz val="10"/>
      <color indexed="8"/>
      <name val="Arial"/>
      <family val="2"/>
    </font>
    <font>
      <sz val="11"/>
      <color indexed="8"/>
      <name val="Calibri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sz val="10"/>
      <color theme="1"/>
      <name val="Calibri"/>
      <family val="2"/>
      <scheme val="minor"/>
    </font>
    <font>
      <b/>
      <sz val="8"/>
      <color rgb="FFFF0000"/>
      <name val="Arial"/>
      <family val="2"/>
    </font>
    <font>
      <sz val="12"/>
      <name val="Calibri"/>
      <family val="2"/>
    </font>
    <font>
      <b/>
      <sz val="12"/>
      <name val="Arial"/>
      <family val="2"/>
    </font>
    <font>
      <i/>
      <sz val="9"/>
      <color theme="1"/>
      <name val="Arial"/>
      <family val="2"/>
    </font>
    <font>
      <sz val="8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sz val="7"/>
      <color theme="1"/>
      <name val="Arial"/>
      <family val="2"/>
    </font>
    <font>
      <i/>
      <sz val="9"/>
      <color indexed="57"/>
      <name val="Humnst777 BT"/>
      <family val="2"/>
    </font>
    <font>
      <sz val="7"/>
      <color indexed="9"/>
      <name val="Arial"/>
      <family val="2"/>
    </font>
    <font>
      <b/>
      <sz val="10"/>
      <name val="Century Gothic"/>
      <family val="2"/>
    </font>
    <font>
      <b/>
      <sz val="14"/>
      <name val="Century Gothic"/>
      <family val="2"/>
    </font>
    <font>
      <sz val="11"/>
      <name val="Arial"/>
      <family val="2"/>
    </font>
    <font>
      <i/>
      <sz val="8"/>
      <name val="Arial"/>
      <family val="2"/>
    </font>
    <font>
      <i/>
      <sz val="9"/>
      <name val="Humnst777 BT"/>
      <family val="2"/>
    </font>
    <font>
      <i/>
      <sz val="12"/>
      <color indexed="57"/>
      <name val="Humnst777 BT"/>
      <family val="2"/>
    </font>
    <font>
      <b/>
      <sz val="12"/>
      <name val="Century Gothic"/>
      <family val="2"/>
    </font>
    <font>
      <sz val="10"/>
      <name val="Calibri"/>
      <family val="2"/>
    </font>
    <font>
      <i/>
      <sz val="11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8"/>
      <color rgb="FFFF0000"/>
      <name val="Arial"/>
      <family val="2"/>
    </font>
    <font>
      <sz val="7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rgb="FF000000"/>
      <name val="Georgia"/>
      <family val="1"/>
    </font>
    <font>
      <i/>
      <sz val="7"/>
      <color rgb="FF000000"/>
      <name val="Arial"/>
      <family val="2"/>
    </font>
    <font>
      <b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indexed="8"/>
      <name val="Arial"/>
      <family val="2"/>
    </font>
    <font>
      <i/>
      <sz val="9"/>
      <name val="Arial"/>
      <family val="2"/>
    </font>
    <font>
      <b/>
      <sz val="9"/>
      <color indexed="8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theme="6"/>
      </patternFill>
    </fill>
    <fill>
      <patternFill patternType="solid">
        <fgColor theme="6"/>
        <bgColor theme="6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theme="0" tint="-0.14999847407452621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4" tint="0.79998168889431442"/>
        <bgColor theme="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theme="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5E0B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89">
    <border>
      <left/>
      <right/>
      <top/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17"/>
      </top>
      <bottom/>
      <diagonal/>
    </border>
    <border>
      <left/>
      <right/>
      <top/>
      <bottom style="thin">
        <color indexed="17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/>
      <top style="medium">
        <color theme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theme="1"/>
      </bottom>
      <diagonal/>
    </border>
    <border>
      <left/>
      <right/>
      <top style="medium">
        <color indexed="64"/>
      </top>
      <bottom style="medium">
        <color theme="1"/>
      </bottom>
      <diagonal/>
    </border>
    <border>
      <left/>
      <right style="medium">
        <color indexed="64"/>
      </right>
      <top style="medium">
        <color indexed="64"/>
      </top>
      <bottom style="medium">
        <color theme="1"/>
      </bottom>
      <diagonal/>
    </border>
    <border>
      <left style="medium">
        <color indexed="64"/>
      </left>
      <right/>
      <top style="medium">
        <color theme="1"/>
      </top>
      <bottom style="medium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 style="medium">
        <color indexed="64"/>
      </right>
      <top style="medium">
        <color theme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theme="6"/>
      </left>
      <right style="thin">
        <color theme="6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/>
      <top style="medium">
        <color theme="1"/>
      </top>
      <bottom style="medium">
        <color theme="1"/>
      </bottom>
      <diagonal/>
    </border>
    <border>
      <left style="medium">
        <color indexed="64"/>
      </left>
      <right/>
      <top style="medium">
        <color theme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/>
      <bottom style="thin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thin">
        <color theme="0" tint="-0.499984740745262"/>
      </top>
      <bottom/>
      <diagonal/>
    </border>
    <border>
      <left style="medium">
        <color theme="0" tint="-0.499984740745262"/>
      </left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/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/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/>
      <right/>
      <top style="medium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</borders>
  <cellStyleXfs count="16">
    <xf numFmtId="0" fontId="0" fillId="0" borderId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3" fillId="0" borderId="0"/>
    <xf numFmtId="9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11" borderId="0" applyNumberFormat="0" applyBorder="0" applyAlignment="0" applyProtection="0"/>
    <xf numFmtId="0" fontId="1" fillId="12" borderId="0" applyNumberFormat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850">
    <xf numFmtId="0" fontId="0" fillId="0" borderId="0" xfId="0"/>
    <xf numFmtId="0" fontId="0" fillId="0" borderId="0" xfId="0" applyAlignment="1">
      <alignment horizontal="center"/>
    </xf>
    <xf numFmtId="0" fontId="4" fillId="0" borderId="0" xfId="3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0" fontId="4" fillId="0" borderId="0" xfId="3" applyFont="1" applyAlignment="1">
      <alignment vertical="center"/>
    </xf>
    <xf numFmtId="0" fontId="1" fillId="0" borderId="0" xfId="0" applyFont="1"/>
    <xf numFmtId="0" fontId="8" fillId="0" borderId="0" xfId="0" applyFont="1"/>
    <xf numFmtId="0" fontId="8" fillId="0" borderId="0" xfId="0" applyFont="1" applyAlignment="1">
      <alignment horizontal="center"/>
    </xf>
    <xf numFmtId="0" fontId="11" fillId="0" borderId="0" xfId="0" applyFont="1"/>
    <xf numFmtId="0" fontId="11" fillId="0" borderId="0" xfId="0" applyFont="1" applyAlignment="1">
      <alignment horizontal="center"/>
    </xf>
    <xf numFmtId="0" fontId="8" fillId="0" borderId="0" xfId="0" applyFont="1" applyProtection="1">
      <protection locked="0"/>
    </xf>
    <xf numFmtId="0" fontId="8" fillId="0" borderId="0" xfId="0" applyFont="1" applyAlignment="1" applyProtection="1">
      <alignment horizontal="left" vertical="top" wrapText="1"/>
      <protection locked="0"/>
    </xf>
    <xf numFmtId="3" fontId="8" fillId="0" borderId="0" xfId="0" applyNumberFormat="1" applyFont="1" applyProtection="1">
      <protection locked="0"/>
    </xf>
    <xf numFmtId="0" fontId="13" fillId="5" borderId="3" xfId="0" applyFont="1" applyFill="1" applyBorder="1" applyAlignment="1" applyProtection="1">
      <alignment horizontal="center" vertical="center" wrapText="1"/>
    </xf>
    <xf numFmtId="0" fontId="14" fillId="0" borderId="0" xfId="0" applyFont="1" applyProtection="1">
      <protection locked="0"/>
    </xf>
    <xf numFmtId="0" fontId="14" fillId="0" borderId="0" xfId="0" applyFont="1" applyAlignment="1" applyProtection="1">
      <alignment horizontal="left" vertical="top" wrapText="1"/>
      <protection locked="0"/>
    </xf>
    <xf numFmtId="0" fontId="17" fillId="0" borderId="0" xfId="0" applyFont="1" applyAlignment="1" applyProtection="1">
      <alignment horizontal="right"/>
      <protection locked="0"/>
    </xf>
    <xf numFmtId="0" fontId="18" fillId="0" borderId="0" xfId="0" applyFont="1" applyAlignment="1" applyProtection="1">
      <alignment horizontal="left"/>
      <protection locked="0"/>
    </xf>
    <xf numFmtId="0" fontId="19" fillId="0" borderId="0" xfId="0" applyFont="1" applyAlignment="1" applyProtection="1">
      <protection locked="0"/>
    </xf>
    <xf numFmtId="0" fontId="19" fillId="0" borderId="0" xfId="0" applyFont="1" applyAlignment="1" applyProtection="1">
      <alignment horizontal="centerContinuous" vertical="center" wrapText="1"/>
      <protection locked="0"/>
    </xf>
    <xf numFmtId="0" fontId="22" fillId="0" borderId="0" xfId="0" applyFont="1" applyAlignment="1"/>
    <xf numFmtId="2" fontId="11" fillId="0" borderId="0" xfId="0" applyNumberFormat="1" applyFont="1"/>
    <xf numFmtId="165" fontId="6" fillId="0" borderId="0" xfId="0" applyNumberFormat="1" applyFont="1" applyFill="1" applyAlignment="1">
      <alignment horizontal="center" vertical="center"/>
    </xf>
    <xf numFmtId="165" fontId="6" fillId="0" borderId="0" xfId="0" applyNumberFormat="1" applyFont="1" applyFill="1" applyBorder="1" applyAlignment="1">
      <alignment horizontal="center" vertical="center"/>
    </xf>
    <xf numFmtId="3" fontId="11" fillId="0" borderId="0" xfId="0" applyNumberFormat="1" applyFont="1"/>
    <xf numFmtId="3" fontId="0" fillId="0" borderId="0" xfId="0" applyNumberFormat="1"/>
    <xf numFmtId="3" fontId="8" fillId="0" borderId="0" xfId="0" applyNumberFormat="1" applyFont="1"/>
    <xf numFmtId="9" fontId="0" fillId="0" borderId="0" xfId="1" applyNumberFormat="1" applyFont="1"/>
    <xf numFmtId="3" fontId="7" fillId="0" borderId="0" xfId="0" applyNumberFormat="1" applyFont="1" applyFill="1" applyAlignment="1">
      <alignment horizontal="center"/>
    </xf>
    <xf numFmtId="0" fontId="0" fillId="0" borderId="0" xfId="0" applyAlignment="1"/>
    <xf numFmtId="0" fontId="0" fillId="0" borderId="20" xfId="0" applyBorder="1" applyAlignment="1"/>
    <xf numFmtId="0" fontId="4" fillId="0" borderId="0" xfId="3" applyFont="1" applyAlignment="1"/>
    <xf numFmtId="2" fontId="8" fillId="0" borderId="0" xfId="0" applyNumberFormat="1" applyFont="1"/>
    <xf numFmtId="164" fontId="8" fillId="0" borderId="0" xfId="0" applyNumberFormat="1" applyFont="1"/>
    <xf numFmtId="3" fontId="23" fillId="0" borderId="0" xfId="0" applyNumberFormat="1" applyFont="1"/>
    <xf numFmtId="0" fontId="24" fillId="0" borderId="0" xfId="0" applyFont="1"/>
    <xf numFmtId="0" fontId="13" fillId="6" borderId="3" xfId="0" applyFont="1" applyFill="1" applyBorder="1" applyAlignment="1" applyProtection="1">
      <alignment horizontal="center" vertical="center" wrapText="1"/>
    </xf>
    <xf numFmtId="0" fontId="15" fillId="0" borderId="3" xfId="0" applyFont="1" applyBorder="1" applyAlignment="1" applyProtection="1">
      <protection locked="0"/>
    </xf>
    <xf numFmtId="0" fontId="14" fillId="0" borderId="18" xfId="0" applyFont="1" applyBorder="1" applyAlignment="1" applyProtection="1">
      <alignment horizontal="center" vertical="top" wrapText="1"/>
      <protection locked="0"/>
    </xf>
    <xf numFmtId="0" fontId="0" fillId="0" borderId="0" xfId="0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center"/>
    </xf>
    <xf numFmtId="0" fontId="11" fillId="0" borderId="0" xfId="0" applyFont="1" applyFill="1" applyAlignment="1">
      <alignment horizontal="center"/>
    </xf>
    <xf numFmtId="2" fontId="11" fillId="0" borderId="0" xfId="0" applyNumberFormat="1" applyFont="1" applyFill="1" applyAlignment="1">
      <alignment horizontal="center"/>
    </xf>
    <xf numFmtId="2" fontId="0" fillId="0" borderId="0" xfId="0" applyNumberFormat="1"/>
    <xf numFmtId="2" fontId="0" fillId="0" borderId="0" xfId="0" applyNumberFormat="1" applyAlignment="1">
      <alignment horizontal="center"/>
    </xf>
    <xf numFmtId="3" fontId="28" fillId="0" borderId="0" xfId="0" applyNumberFormat="1" applyFont="1" applyFill="1" applyAlignment="1">
      <alignment horizontal="center" vertical="center"/>
    </xf>
    <xf numFmtId="9" fontId="0" fillId="0" borderId="0" xfId="1" applyFont="1"/>
    <xf numFmtId="0" fontId="29" fillId="0" borderId="0" xfId="0" applyFont="1" applyFill="1" applyBorder="1" applyAlignment="1">
      <alignment vertical="center"/>
    </xf>
    <xf numFmtId="165" fontId="28" fillId="0" borderId="0" xfId="0" applyNumberFormat="1" applyFont="1" applyFill="1" applyBorder="1" applyAlignment="1">
      <alignment horizontal="center" vertical="center"/>
    </xf>
    <xf numFmtId="4" fontId="28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9" fontId="0" fillId="0" borderId="0" xfId="1" applyFont="1" applyAlignment="1">
      <alignment horizontal="center"/>
    </xf>
    <xf numFmtId="0" fontId="26" fillId="0" borderId="0" xfId="0" applyFont="1" applyFill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166" fontId="11" fillId="0" borderId="0" xfId="1" applyNumberFormat="1" applyFont="1" applyAlignment="1">
      <alignment horizontal="center" vertical="center"/>
    </xf>
    <xf numFmtId="3" fontId="7" fillId="0" borderId="0" xfId="0" applyNumberFormat="1" applyFont="1" applyFill="1" applyAlignment="1">
      <alignment horizontal="center" vertical="center"/>
    </xf>
    <xf numFmtId="0" fontId="30" fillId="0" borderId="0" xfId="0" applyFont="1" applyFill="1" applyBorder="1" applyAlignment="1">
      <alignment horizontal="center" vertical="center" wrapText="1"/>
    </xf>
    <xf numFmtId="9" fontId="11" fillId="0" borderId="0" xfId="1" applyFont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1" fontId="32" fillId="0" borderId="0" xfId="0" applyNumberFormat="1" applyFont="1" applyFill="1" applyAlignment="1">
      <alignment horizontal="center" vertical="center"/>
    </xf>
    <xf numFmtId="1" fontId="33" fillId="0" borderId="0" xfId="1" applyNumberFormat="1" applyFont="1" applyAlignment="1">
      <alignment horizontal="center" vertical="center"/>
    </xf>
    <xf numFmtId="0" fontId="26" fillId="0" borderId="3" xfId="0" applyFont="1" applyFill="1" applyBorder="1" applyAlignment="1">
      <alignment horizontal="center" vertical="center" wrapText="1"/>
    </xf>
    <xf numFmtId="3" fontId="28" fillId="0" borderId="3" xfId="0" applyNumberFormat="1" applyFont="1" applyFill="1" applyBorder="1" applyAlignment="1">
      <alignment horizontal="center" vertical="center"/>
    </xf>
    <xf numFmtId="166" fontId="28" fillId="0" borderId="3" xfId="1" applyNumberFormat="1" applyFont="1" applyFill="1" applyBorder="1" applyAlignment="1">
      <alignment horizontal="center" vertical="center"/>
    </xf>
    <xf numFmtId="166" fontId="0" fillId="0" borderId="0" xfId="1" applyNumberFormat="1" applyFont="1"/>
    <xf numFmtId="166" fontId="28" fillId="0" borderId="0" xfId="1" applyNumberFormat="1" applyFont="1" applyFill="1" applyAlignment="1">
      <alignment horizontal="center" vertical="center"/>
    </xf>
    <xf numFmtId="3" fontId="28" fillId="0" borderId="0" xfId="0" applyNumberFormat="1" applyFont="1" applyFill="1" applyBorder="1" applyAlignment="1">
      <alignment horizontal="center" vertical="center"/>
    </xf>
    <xf numFmtId="166" fontId="28" fillId="0" borderId="0" xfId="1" applyNumberFormat="1" applyFont="1" applyFill="1" applyBorder="1" applyAlignment="1">
      <alignment horizontal="center" vertical="center"/>
    </xf>
    <xf numFmtId="3" fontId="28" fillId="0" borderId="0" xfId="1" applyNumberFormat="1" applyFont="1" applyFill="1" applyAlignment="1">
      <alignment horizontal="center" vertical="center"/>
    </xf>
    <xf numFmtId="10" fontId="28" fillId="0" borderId="0" xfId="0" applyNumberFormat="1" applyFont="1" applyFill="1" applyBorder="1" applyAlignment="1">
      <alignment horizontal="center" vertical="center"/>
    </xf>
    <xf numFmtId="0" fontId="0" fillId="0" borderId="3" xfId="0" applyBorder="1"/>
    <xf numFmtId="3" fontId="0" fillId="0" borderId="3" xfId="0" applyNumberFormat="1" applyBorder="1"/>
    <xf numFmtId="164" fontId="0" fillId="0" borderId="0" xfId="0" applyNumberFormat="1"/>
    <xf numFmtId="164" fontId="0" fillId="0" borderId="3" xfId="0" applyNumberFormat="1" applyBorder="1"/>
    <xf numFmtId="1" fontId="0" fillId="0" borderId="0" xfId="1" applyNumberFormat="1" applyFont="1" applyAlignment="1">
      <alignment horizontal="center"/>
    </xf>
    <xf numFmtId="0" fontId="34" fillId="0" borderId="0" xfId="0" applyFont="1"/>
    <xf numFmtId="0" fontId="13" fillId="0" borderId="0" xfId="0" applyFont="1" applyAlignment="1" applyProtection="1">
      <alignment horizontal="right" vertical="center"/>
      <protection locked="0"/>
    </xf>
    <xf numFmtId="0" fontId="13" fillId="6" borderId="6" xfId="0" applyFont="1" applyFill="1" applyBorder="1" applyAlignment="1" applyProtection="1">
      <alignment horizontal="center" vertical="center" wrapText="1"/>
    </xf>
    <xf numFmtId="0" fontId="25" fillId="0" borderId="3" xfId="0" applyFont="1" applyBorder="1" applyAlignment="1" applyProtection="1"/>
    <xf numFmtId="0" fontId="13" fillId="10" borderId="3" xfId="0" applyFont="1" applyFill="1" applyBorder="1" applyAlignment="1" applyProtection="1">
      <alignment horizontal="center" vertical="center" wrapText="1"/>
    </xf>
    <xf numFmtId="3" fontId="13" fillId="10" borderId="6" xfId="0" applyNumberFormat="1" applyFont="1" applyFill="1" applyBorder="1" applyAlignment="1" applyProtection="1">
      <alignment horizontal="center" vertical="center" wrapText="1"/>
    </xf>
    <xf numFmtId="0" fontId="37" fillId="2" borderId="19" xfId="2" applyFont="1" applyBorder="1" applyAlignment="1">
      <alignment vertical="center"/>
    </xf>
    <xf numFmtId="0" fontId="8" fillId="0" borderId="0" xfId="0" applyFont="1" applyFill="1" applyBorder="1"/>
    <xf numFmtId="0" fontId="26" fillId="0" borderId="16" xfId="0" applyFont="1" applyFill="1" applyBorder="1" applyAlignment="1">
      <alignment horizontal="center" vertical="center" wrapText="1"/>
    </xf>
    <xf numFmtId="165" fontId="28" fillId="0" borderId="0" xfId="0" applyNumberFormat="1" applyFont="1" applyFill="1" applyBorder="1" applyAlignment="1">
      <alignment horizontal="center"/>
    </xf>
    <xf numFmtId="165" fontId="28" fillId="0" borderId="0" xfId="0" applyNumberFormat="1" applyFont="1" applyFill="1" applyAlignment="1">
      <alignment horizontal="center"/>
    </xf>
    <xf numFmtId="0" fontId="38" fillId="0" borderId="0" xfId="0" applyFont="1"/>
    <xf numFmtId="0" fontId="39" fillId="0" borderId="0" xfId="0" applyFont="1"/>
    <xf numFmtId="0" fontId="39" fillId="0" borderId="0" xfId="0" applyFont="1" applyAlignment="1">
      <alignment vertical="center"/>
    </xf>
    <xf numFmtId="9" fontId="39" fillId="0" borderId="0" xfId="1" applyFont="1"/>
    <xf numFmtId="0" fontId="40" fillId="0" borderId="0" xfId="0" applyFont="1"/>
    <xf numFmtId="9" fontId="40" fillId="0" borderId="0" xfId="1" applyFont="1"/>
    <xf numFmtId="0" fontId="15" fillId="0" borderId="0" xfId="0" applyFont="1" applyAlignment="1" applyProtection="1">
      <alignment horizontal="center"/>
      <protection locked="0"/>
    </xf>
    <xf numFmtId="0" fontId="10" fillId="0" borderId="0" xfId="0" applyFont="1" applyAlignment="1" applyProtection="1">
      <alignment horizontal="center" vertical="top" wrapText="1"/>
      <protection locked="0"/>
    </xf>
    <xf numFmtId="0" fontId="14" fillId="0" borderId="0" xfId="0" applyFont="1" applyAlignment="1" applyProtection="1">
      <alignment horizontal="left" vertical="top" wrapText="1"/>
    </xf>
    <xf numFmtId="0" fontId="41" fillId="0" borderId="0" xfId="0" applyFont="1" applyAlignment="1">
      <alignment horizontal="center"/>
    </xf>
    <xf numFmtId="0" fontId="41" fillId="0" borderId="0" xfId="0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41" fillId="0" borderId="0" xfId="0" applyFont="1" applyBorder="1" applyAlignment="1">
      <alignment horizontal="center"/>
    </xf>
    <xf numFmtId="164" fontId="6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 applyAlignment="1">
      <alignment horizontal="center" vertical="center"/>
    </xf>
    <xf numFmtId="3" fontId="14" fillId="0" borderId="3" xfId="0" applyNumberFormat="1" applyFont="1" applyBorder="1" applyAlignment="1" applyProtection="1">
      <alignment horizontal="center" vertical="center" wrapText="1"/>
      <protection locked="0"/>
    </xf>
    <xf numFmtId="2" fontId="14" fillId="7" borderId="3" xfId="0" applyNumberFormat="1" applyFont="1" applyFill="1" applyBorder="1" applyAlignment="1" applyProtection="1">
      <alignment horizontal="center"/>
    </xf>
    <xf numFmtId="0" fontId="13" fillId="0" borderId="0" xfId="0" applyFont="1" applyFill="1" applyBorder="1" applyAlignment="1" applyProtection="1">
      <alignment horizontal="left" vertical="center"/>
    </xf>
    <xf numFmtId="3" fontId="0" fillId="0" borderId="3" xfId="0" applyNumberFormat="1" applyBorder="1" applyAlignment="1">
      <alignment wrapText="1"/>
    </xf>
    <xf numFmtId="2" fontId="13" fillId="10" borderId="3" xfId="0" applyNumberFormat="1" applyFont="1" applyFill="1" applyBorder="1" applyAlignment="1" applyProtection="1">
      <alignment horizontal="center" vertical="center" wrapText="1"/>
    </xf>
    <xf numFmtId="3" fontId="15" fillId="0" borderId="0" xfId="0" applyNumberFormat="1" applyFont="1" applyAlignment="1" applyProtection="1">
      <alignment horizontal="center"/>
      <protection locked="0"/>
    </xf>
    <xf numFmtId="9" fontId="11" fillId="0" borderId="0" xfId="1" applyFont="1"/>
    <xf numFmtId="0" fontId="19" fillId="0" borderId="0" xfId="9" applyFont="1"/>
    <xf numFmtId="0" fontId="19" fillId="0" borderId="0" xfId="9" applyFont="1" applyAlignment="1">
      <alignment horizontal="centerContinuous" vertical="center" wrapText="1"/>
    </xf>
    <xf numFmtId="0" fontId="19" fillId="0" borderId="0" xfId="9" applyFont="1" applyAlignment="1">
      <alignment horizontal="center"/>
    </xf>
    <xf numFmtId="0" fontId="4" fillId="0" borderId="0" xfId="10" applyFont="1" applyAlignment="1">
      <alignment vertical="center"/>
    </xf>
    <xf numFmtId="0" fontId="42" fillId="0" borderId="0" xfId="0" applyFont="1" applyAlignment="1">
      <alignment vertical="center"/>
    </xf>
    <xf numFmtId="0" fontId="19" fillId="0" borderId="0" xfId="9" applyFont="1" applyAlignment="1">
      <alignment horizontal="center" vertical="center" wrapText="1"/>
    </xf>
    <xf numFmtId="0" fontId="19" fillId="0" borderId="0" xfId="9" applyFont="1" applyAlignment="1">
      <alignment horizontal="center" vertical="center"/>
    </xf>
    <xf numFmtId="0" fontId="43" fillId="0" borderId="0" xfId="9" applyFont="1" applyAlignment="1">
      <alignment horizontal="center" vertical="center"/>
    </xf>
    <xf numFmtId="0" fontId="19" fillId="0" borderId="0" xfId="9" applyFont="1" applyAlignment="1">
      <alignment vertical="center"/>
    </xf>
    <xf numFmtId="0" fontId="44" fillId="0" borderId="0" xfId="9" applyFont="1" applyAlignment="1">
      <alignment horizontal="center" vertical="center" wrapText="1"/>
    </xf>
    <xf numFmtId="0" fontId="45" fillId="0" borderId="0" xfId="9" applyFont="1" applyAlignment="1">
      <alignment horizontal="center" vertical="center" wrapText="1"/>
    </xf>
    <xf numFmtId="0" fontId="37" fillId="0" borderId="0" xfId="9" applyFont="1" applyAlignment="1">
      <alignment horizontal="center" vertical="center" wrapText="1"/>
    </xf>
    <xf numFmtId="0" fontId="46" fillId="0" borderId="0" xfId="9" applyFont="1"/>
    <xf numFmtId="0" fontId="27" fillId="0" borderId="0" xfId="9" applyFont="1"/>
    <xf numFmtId="0" fontId="27" fillId="0" borderId="0" xfId="9" applyFont="1" applyAlignment="1">
      <alignment horizontal="center"/>
    </xf>
    <xf numFmtId="0" fontId="27" fillId="0" borderId="0" xfId="9" applyFont="1" applyAlignment="1">
      <alignment vertical="center"/>
    </xf>
    <xf numFmtId="0" fontId="27" fillId="0" borderId="0" xfId="9" applyFont="1" applyAlignment="1">
      <alignment horizontal="center" vertical="center"/>
    </xf>
    <xf numFmtId="0" fontId="46" fillId="0" borderId="0" xfId="9" applyFont="1" applyAlignment="1">
      <alignment vertical="center"/>
    </xf>
    <xf numFmtId="43" fontId="27" fillId="0" borderId="0" xfId="11" applyFont="1" applyAlignment="1">
      <alignment vertical="center"/>
    </xf>
    <xf numFmtId="0" fontId="3" fillId="0" borderId="0" xfId="9" applyAlignment="1">
      <alignment vertical="center"/>
    </xf>
    <xf numFmtId="3" fontId="3" fillId="0" borderId="23" xfId="9" applyNumberFormat="1" applyFont="1" applyFill="1" applyBorder="1" applyAlignment="1">
      <alignment horizontal="center" vertical="center"/>
    </xf>
    <xf numFmtId="3" fontId="3" fillId="0" borderId="0" xfId="9" applyNumberFormat="1" applyFont="1" applyFill="1" applyBorder="1" applyAlignment="1">
      <alignment horizontal="center" vertical="center"/>
    </xf>
    <xf numFmtId="3" fontId="3" fillId="0" borderId="23" xfId="12" applyNumberFormat="1" applyFont="1" applyFill="1" applyBorder="1" applyAlignment="1">
      <alignment horizontal="center" vertical="center"/>
    </xf>
    <xf numFmtId="166" fontId="3" fillId="0" borderId="23" xfId="12" applyNumberFormat="1" applyFont="1" applyFill="1" applyBorder="1" applyAlignment="1">
      <alignment horizontal="center" vertical="center"/>
    </xf>
    <xf numFmtId="43" fontId="3" fillId="0" borderId="0" xfId="5" applyFont="1" applyAlignment="1">
      <alignment vertical="center"/>
    </xf>
    <xf numFmtId="9" fontId="3" fillId="0" borderId="0" xfId="1" applyFont="1" applyAlignment="1">
      <alignment vertical="center"/>
    </xf>
    <xf numFmtId="1" fontId="27" fillId="0" borderId="0" xfId="12" applyNumberFormat="1" applyFont="1" applyAlignment="1">
      <alignment vertical="center"/>
    </xf>
    <xf numFmtId="164" fontId="27" fillId="0" borderId="0" xfId="9" applyNumberFormat="1" applyFont="1" applyAlignment="1">
      <alignment vertical="center"/>
    </xf>
    <xf numFmtId="164" fontId="3" fillId="0" borderId="0" xfId="9" applyNumberFormat="1" applyAlignment="1">
      <alignment vertical="center"/>
    </xf>
    <xf numFmtId="0" fontId="27" fillId="0" borderId="0" xfId="9" applyFont="1" applyFill="1" applyBorder="1" applyAlignment="1">
      <alignment vertical="top" wrapText="1"/>
    </xf>
    <xf numFmtId="166" fontId="27" fillId="0" borderId="0" xfId="12" applyNumberFormat="1" applyFont="1"/>
    <xf numFmtId="164" fontId="27" fillId="0" borderId="0" xfId="9" applyNumberFormat="1" applyFont="1"/>
    <xf numFmtId="0" fontId="3" fillId="0" borderId="0" xfId="9"/>
    <xf numFmtId="0" fontId="27" fillId="0" borderId="0" xfId="9" applyFont="1" applyFill="1" applyBorder="1"/>
    <xf numFmtId="0" fontId="27" fillId="0" borderId="0" xfId="9" applyFont="1" applyFill="1" applyBorder="1" applyAlignment="1">
      <alignment horizontal="center" vertical="center"/>
    </xf>
    <xf numFmtId="0" fontId="37" fillId="0" borderId="0" xfId="9" applyFont="1" applyBorder="1" applyAlignment="1">
      <alignment horizontal="center"/>
    </xf>
    <xf numFmtId="3" fontId="27" fillId="0" borderId="0" xfId="9" applyNumberFormat="1" applyFont="1"/>
    <xf numFmtId="0" fontId="27" fillId="0" borderId="0" xfId="9" applyFont="1" applyFill="1" applyBorder="1" applyAlignment="1">
      <alignment horizontal="left" vertical="center" wrapText="1"/>
    </xf>
    <xf numFmtId="0" fontId="27" fillId="0" borderId="0" xfId="9" applyFont="1" applyFill="1" applyBorder="1" applyAlignment="1">
      <alignment vertical="center"/>
    </xf>
    <xf numFmtId="164" fontId="27" fillId="0" borderId="0" xfId="9" applyNumberFormat="1" applyFont="1" applyFill="1" applyBorder="1" applyAlignment="1">
      <alignment vertical="center"/>
    </xf>
    <xf numFmtId="0" fontId="27" fillId="0" borderId="0" xfId="9" applyFont="1" applyBorder="1" applyAlignment="1">
      <alignment vertical="top"/>
    </xf>
    <xf numFmtId="0" fontId="3" fillId="0" borderId="0" xfId="9" applyAlignment="1">
      <alignment horizontal="center" vertical="center"/>
    </xf>
    <xf numFmtId="0" fontId="25" fillId="0" borderId="3" xfId="9" applyFont="1" applyFill="1" applyBorder="1" applyAlignment="1">
      <alignment vertical="top"/>
    </xf>
    <xf numFmtId="164" fontId="25" fillId="0" borderId="3" xfId="9" applyNumberFormat="1" applyFont="1" applyFill="1" applyBorder="1" applyAlignment="1">
      <alignment vertical="top"/>
    </xf>
    <xf numFmtId="166" fontId="27" fillId="0" borderId="0" xfId="12" applyNumberFormat="1" applyFont="1" applyAlignment="1">
      <alignment vertical="center"/>
    </xf>
    <xf numFmtId="3" fontId="37" fillId="0" borderId="0" xfId="9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 readingOrder="1"/>
    </xf>
    <xf numFmtId="0" fontId="27" fillId="0" borderId="0" xfId="9" applyFont="1" applyAlignment="1">
      <alignment horizontal="right" vertical="center"/>
    </xf>
    <xf numFmtId="0" fontId="27" fillId="0" borderId="0" xfId="9" applyFont="1" applyAlignment="1">
      <alignment horizontal="right"/>
    </xf>
    <xf numFmtId="0" fontId="42" fillId="0" borderId="0" xfId="0" applyFont="1"/>
    <xf numFmtId="0" fontId="48" fillId="0" borderId="0" xfId="9" applyFont="1" applyAlignment="1">
      <alignment horizontal="right" vertical="center"/>
    </xf>
    <xf numFmtId="0" fontId="5" fillId="0" borderId="0" xfId="9" applyFont="1" applyBorder="1" applyAlignment="1">
      <alignment horizontal="center"/>
    </xf>
    <xf numFmtId="0" fontId="23" fillId="0" borderId="0" xfId="0" applyFont="1" applyAlignment="1">
      <alignment horizontal="justify" readingOrder="1"/>
    </xf>
    <xf numFmtId="0" fontId="27" fillId="0" borderId="0" xfId="9" applyFont="1" applyAlignment="1">
      <alignment horizontal="centerContinuous" vertical="center" wrapText="1"/>
    </xf>
    <xf numFmtId="0" fontId="49" fillId="0" borderId="0" xfId="0" applyFont="1" applyAlignment="1">
      <alignment vertical="center"/>
    </xf>
    <xf numFmtId="0" fontId="27" fillId="0" borderId="0" xfId="9" applyFont="1" applyAlignment="1">
      <alignment horizontal="center" vertical="center" wrapText="1"/>
    </xf>
    <xf numFmtId="0" fontId="50" fillId="0" borderId="0" xfId="9" applyFont="1" applyAlignment="1">
      <alignment horizontal="center" vertical="center" wrapText="1"/>
    </xf>
    <xf numFmtId="2" fontId="27" fillId="0" borderId="0" xfId="9" applyNumberFormat="1" applyFont="1" applyAlignment="1">
      <alignment vertical="center"/>
    </xf>
    <xf numFmtId="9" fontId="27" fillId="0" borderId="0" xfId="12" applyFont="1" applyAlignment="1">
      <alignment vertical="center"/>
    </xf>
    <xf numFmtId="164" fontId="27" fillId="0" borderId="0" xfId="9" applyNumberFormat="1" applyFont="1" applyAlignment="1">
      <alignment horizontal="center" vertical="center"/>
    </xf>
    <xf numFmtId="0" fontId="27" fillId="0" borderId="3" xfId="9" applyFont="1" applyFill="1" applyBorder="1" applyAlignment="1">
      <alignment vertical="top"/>
    </xf>
    <xf numFmtId="164" fontId="27" fillId="0" borderId="3" xfId="9" applyNumberFormat="1" applyFont="1" applyFill="1" applyBorder="1" applyAlignment="1">
      <alignment vertical="top"/>
    </xf>
    <xf numFmtId="9" fontId="27" fillId="0" borderId="0" xfId="4" applyNumberFormat="1" applyFont="1" applyAlignment="1">
      <alignment vertical="center"/>
    </xf>
    <xf numFmtId="164" fontId="37" fillId="0" borderId="0" xfId="9" applyNumberFormat="1" applyFont="1" applyFill="1" applyBorder="1" applyAlignment="1">
      <alignment horizontal="center" vertical="center"/>
    </xf>
    <xf numFmtId="0" fontId="27" fillId="0" borderId="0" xfId="9" applyFont="1" applyFill="1" applyBorder="1" applyAlignment="1">
      <alignment vertical="top"/>
    </xf>
    <xf numFmtId="3" fontId="27" fillId="0" borderId="0" xfId="9" applyNumberFormat="1" applyFont="1" applyAlignment="1">
      <alignment horizontal="center" vertical="center"/>
    </xf>
    <xf numFmtId="9" fontId="27" fillId="0" borderId="0" xfId="4" applyFont="1" applyAlignment="1">
      <alignment vertical="center"/>
    </xf>
    <xf numFmtId="3" fontId="3" fillId="0" borderId="0" xfId="9" applyNumberFormat="1" applyAlignment="1">
      <alignment vertical="center"/>
    </xf>
    <xf numFmtId="165" fontId="37" fillId="0" borderId="0" xfId="9" applyNumberFormat="1" applyFont="1" applyFill="1" applyBorder="1" applyAlignment="1">
      <alignment horizontal="center" vertical="center"/>
    </xf>
    <xf numFmtId="0" fontId="51" fillId="0" borderId="0" xfId="3" applyFont="1"/>
    <xf numFmtId="0" fontId="51" fillId="0" borderId="0" xfId="3" applyFont="1" applyAlignment="1">
      <alignment vertical="center"/>
    </xf>
    <xf numFmtId="0" fontId="27" fillId="0" borderId="0" xfId="3" applyFont="1"/>
    <xf numFmtId="0" fontId="46" fillId="0" borderId="0" xfId="3" applyFont="1"/>
    <xf numFmtId="0" fontId="27" fillId="0" borderId="0" xfId="3" applyFont="1" applyFill="1"/>
    <xf numFmtId="0" fontId="51" fillId="0" borderId="0" xfId="3" applyFont="1" applyFill="1"/>
    <xf numFmtId="0" fontId="52" fillId="0" borderId="0" xfId="3" applyFont="1" applyAlignment="1">
      <alignment vertical="center"/>
    </xf>
    <xf numFmtId="0" fontId="15" fillId="0" borderId="0" xfId="0" applyFont="1" applyAlignment="1" applyProtection="1">
      <alignment horizontal="center"/>
      <protection locked="0"/>
    </xf>
    <xf numFmtId="0" fontId="7" fillId="0" borderId="0" xfId="0" applyFont="1" applyProtection="1">
      <protection locked="0"/>
    </xf>
    <xf numFmtId="0" fontId="6" fillId="0" borderId="0" xfId="0" applyFont="1" applyAlignment="1" applyProtection="1">
      <alignment horizontal="center" vertical="top" wrapText="1"/>
      <protection locked="0"/>
    </xf>
    <xf numFmtId="0" fontId="53" fillId="0" borderId="0" xfId="0" applyFont="1" applyAlignment="1" applyProtection="1">
      <alignment horizontal="left" vertical="top" wrapText="1"/>
    </xf>
    <xf numFmtId="0" fontId="53" fillId="0" borderId="0" xfId="0" applyFont="1" applyProtection="1"/>
    <xf numFmtId="0" fontId="54" fillId="14" borderId="3" xfId="0" applyFont="1" applyFill="1" applyBorder="1" applyAlignment="1" applyProtection="1">
      <alignment horizontal="center" vertical="center" wrapText="1"/>
    </xf>
    <xf numFmtId="0" fontId="54" fillId="14" borderId="6" xfId="0" applyFont="1" applyFill="1" applyBorder="1" applyAlignment="1" applyProtection="1">
      <alignment horizontal="center" vertical="center" wrapText="1"/>
    </xf>
    <xf numFmtId="0" fontId="54" fillId="15" borderId="3" xfId="0" applyFont="1" applyFill="1" applyBorder="1" applyAlignment="1" applyProtection="1">
      <alignment horizontal="center" vertical="center" wrapText="1"/>
    </xf>
    <xf numFmtId="3" fontId="54" fillId="15" borderId="6" xfId="0" applyNumberFormat="1" applyFont="1" applyFill="1" applyBorder="1" applyAlignment="1" applyProtection="1">
      <alignment horizontal="center" vertical="center" wrapText="1"/>
    </xf>
    <xf numFmtId="3" fontId="54" fillId="15" borderId="3" xfId="0" applyNumberFormat="1" applyFont="1" applyFill="1" applyBorder="1" applyAlignment="1" applyProtection="1">
      <alignment horizontal="center"/>
    </xf>
    <xf numFmtId="3" fontId="53" fillId="0" borderId="3" xfId="0" applyNumberFormat="1" applyFont="1" applyBorder="1" applyAlignment="1" applyProtection="1">
      <alignment horizontal="center" vertical="top" wrapText="1"/>
      <protection locked="0"/>
    </xf>
    <xf numFmtId="3" fontId="54" fillId="16" borderId="3" xfId="0" applyNumberFormat="1" applyFont="1" applyFill="1" applyBorder="1" applyAlignment="1" applyProtection="1">
      <alignment horizontal="center"/>
    </xf>
    <xf numFmtId="3" fontId="55" fillId="0" borderId="3" xfId="0" applyNumberFormat="1" applyFont="1" applyBorder="1" applyAlignment="1" applyProtection="1">
      <alignment horizontal="center" vertical="top" wrapText="1"/>
      <protection locked="0"/>
    </xf>
    <xf numFmtId="0" fontId="7" fillId="0" borderId="4" xfId="0" applyFont="1" applyBorder="1" applyAlignment="1" applyProtection="1">
      <alignment vertical="top" wrapText="1"/>
      <protection locked="0"/>
    </xf>
    <xf numFmtId="0" fontId="7" fillId="0" borderId="0" xfId="0" applyFont="1" applyBorder="1" applyAlignment="1" applyProtection="1">
      <alignment vertical="top" wrapText="1"/>
      <protection locked="0"/>
    </xf>
    <xf numFmtId="0" fontId="7" fillId="0" borderId="0" xfId="0" applyFont="1" applyAlignment="1" applyProtection="1">
      <alignment horizontal="left" vertical="top" wrapText="1"/>
      <protection locked="0"/>
    </xf>
    <xf numFmtId="0" fontId="8" fillId="0" borderId="0" xfId="0" applyFont="1" applyBorder="1" applyAlignment="1"/>
    <xf numFmtId="4" fontId="6" fillId="0" borderId="0" xfId="0" applyNumberFormat="1" applyFont="1" applyFill="1" applyBorder="1" applyAlignment="1"/>
    <xf numFmtId="0" fontId="12" fillId="0" borderId="0" xfId="0" applyFont="1"/>
    <xf numFmtId="0" fontId="53" fillId="0" borderId="0" xfId="0" applyFont="1" applyAlignment="1" applyProtection="1">
      <alignment horizontal="left" vertical="top" wrapText="1"/>
      <protection locked="0"/>
    </xf>
    <xf numFmtId="0" fontId="54" fillId="14" borderId="3" xfId="0" applyFont="1" applyFill="1" applyBorder="1" applyAlignment="1" applyProtection="1">
      <alignment horizontal="center" vertical="center" wrapText="1"/>
      <protection locked="0"/>
    </xf>
    <xf numFmtId="3" fontId="54" fillId="0" borderId="3" xfId="0" applyNumberFormat="1" applyFont="1" applyBorder="1" applyAlignment="1" applyProtection="1">
      <alignment horizontal="center" vertical="center"/>
    </xf>
    <xf numFmtId="0" fontId="53" fillId="0" borderId="0" xfId="0" applyFont="1" applyProtection="1">
      <protection locked="0"/>
    </xf>
    <xf numFmtId="0" fontId="54" fillId="0" borderId="3" xfId="0" applyFont="1" applyBorder="1" applyAlignment="1" applyProtection="1">
      <alignment horizontal="center" vertical="center"/>
      <protection locked="0"/>
    </xf>
    <xf numFmtId="165" fontId="54" fillId="15" borderId="3" xfId="0" applyNumberFormat="1" applyFont="1" applyFill="1" applyBorder="1" applyAlignment="1" applyProtection="1">
      <alignment horizontal="center"/>
    </xf>
    <xf numFmtId="0" fontId="19" fillId="0" borderId="27" xfId="0" applyFont="1" applyFill="1" applyBorder="1" applyAlignment="1">
      <alignment horizontal="center" wrapText="1"/>
    </xf>
    <xf numFmtId="0" fontId="19" fillId="0" borderId="28" xfId="0" applyFont="1" applyFill="1" applyBorder="1" applyAlignment="1">
      <alignment horizontal="center" wrapText="1"/>
    </xf>
    <xf numFmtId="0" fontId="56" fillId="0" borderId="28" xfId="0" applyFont="1" applyFill="1" applyBorder="1" applyAlignment="1">
      <alignment horizontal="center" wrapText="1"/>
    </xf>
    <xf numFmtId="0" fontId="54" fillId="0" borderId="0" xfId="0" applyFont="1" applyAlignment="1" applyProtection="1">
      <alignment horizontal="left" vertical="top" wrapText="1"/>
      <protection locked="0"/>
    </xf>
    <xf numFmtId="0" fontId="53" fillId="0" borderId="18" xfId="0" applyFont="1" applyBorder="1" applyAlignment="1" applyProtection="1">
      <alignment horizontal="center" vertical="top" wrapText="1"/>
      <protection locked="0"/>
    </xf>
    <xf numFmtId="0" fontId="7" fillId="0" borderId="22" xfId="0" applyFont="1" applyBorder="1" applyAlignment="1" applyProtection="1">
      <alignment vertical="top" wrapText="1"/>
      <protection locked="0"/>
    </xf>
    <xf numFmtId="0" fontId="7" fillId="0" borderId="18" xfId="0" applyFont="1" applyBorder="1" applyAlignment="1" applyProtection="1">
      <alignment vertical="top" wrapText="1"/>
      <protection locked="0"/>
    </xf>
    <xf numFmtId="0" fontId="7" fillId="0" borderId="9" xfId="0" applyFont="1" applyBorder="1" applyAlignment="1" applyProtection="1">
      <alignment vertical="top" wrapText="1"/>
      <protection locked="0"/>
    </xf>
    <xf numFmtId="0" fontId="7" fillId="0" borderId="21" xfId="0" applyFont="1" applyBorder="1" applyAlignment="1" applyProtection="1">
      <alignment vertical="top" wrapText="1"/>
      <protection locked="0"/>
    </xf>
    <xf numFmtId="0" fontId="7" fillId="0" borderId="15" xfId="0" applyFont="1" applyBorder="1" applyAlignment="1" applyProtection="1">
      <alignment vertical="top" wrapText="1"/>
      <protection locked="0"/>
    </xf>
    <xf numFmtId="0" fontId="7" fillId="0" borderId="14" xfId="0" applyFont="1" applyBorder="1" applyAlignment="1" applyProtection="1">
      <alignment vertical="top" wrapText="1"/>
      <protection locked="0"/>
    </xf>
    <xf numFmtId="0" fontId="15" fillId="0" borderId="0" xfId="0" applyFont="1" applyAlignment="1" applyProtection="1">
      <alignment horizontal="center"/>
      <protection locked="0"/>
    </xf>
    <xf numFmtId="0" fontId="15" fillId="0" borderId="0" xfId="0" applyFont="1" applyAlignment="1" applyProtection="1">
      <alignment horizontal="center"/>
      <protection locked="0"/>
    </xf>
    <xf numFmtId="3" fontId="0" fillId="0" borderId="3" xfId="0" applyNumberFormat="1" applyBorder="1" applyAlignment="1">
      <alignment horizontal="center" vertical="center" wrapText="1"/>
    </xf>
    <xf numFmtId="3" fontId="12" fillId="0" borderId="3" xfId="0" applyNumberFormat="1" applyFont="1" applyBorder="1" applyAlignment="1">
      <alignment horizontal="center" vertical="center" wrapText="1"/>
    </xf>
    <xf numFmtId="0" fontId="12" fillId="8" borderId="3" xfId="0" applyFont="1" applyFill="1" applyBorder="1"/>
    <xf numFmtId="3" fontId="12" fillId="8" borderId="3" xfId="0" applyNumberFormat="1" applyFont="1" applyFill="1" applyBorder="1"/>
    <xf numFmtId="164" fontId="12" fillId="8" borderId="3" xfId="0" applyNumberFormat="1" applyFont="1" applyFill="1" applyBorder="1"/>
    <xf numFmtId="0" fontId="12" fillId="17" borderId="8" xfId="0" applyFont="1" applyFill="1" applyBorder="1"/>
    <xf numFmtId="3" fontId="12" fillId="17" borderId="0" xfId="0" applyNumberFormat="1" applyFont="1" applyFill="1"/>
    <xf numFmtId="164" fontId="12" fillId="17" borderId="3" xfId="0" applyNumberFormat="1" applyFont="1" applyFill="1" applyBorder="1"/>
    <xf numFmtId="164" fontId="28" fillId="0" borderId="0" xfId="0" applyNumberFormat="1" applyFont="1" applyFill="1" applyAlignment="1">
      <alignment horizontal="center" vertical="center"/>
    </xf>
    <xf numFmtId="0" fontId="0" fillId="9" borderId="0" xfId="0" applyFill="1"/>
    <xf numFmtId="0" fontId="14" fillId="9" borderId="0" xfId="0" applyFont="1" applyFill="1" applyBorder="1" applyAlignment="1">
      <alignment horizontal="right" vertical="center"/>
    </xf>
    <xf numFmtId="2" fontId="14" fillId="9" borderId="0" xfId="0" applyNumberFormat="1" applyFont="1" applyFill="1" applyBorder="1" applyAlignment="1">
      <alignment horizontal="right"/>
    </xf>
    <xf numFmtId="0" fontId="59" fillId="18" borderId="3" xfId="0" applyFont="1" applyFill="1" applyBorder="1" applyAlignment="1">
      <alignment horizontal="center"/>
    </xf>
    <xf numFmtId="0" fontId="57" fillId="18" borderId="3" xfId="0" applyFont="1" applyFill="1" applyBorder="1"/>
    <xf numFmtId="3" fontId="57" fillId="18" borderId="3" xfId="0" applyNumberFormat="1" applyFont="1" applyFill="1" applyBorder="1"/>
    <xf numFmtId="0" fontId="12" fillId="19" borderId="3" xfId="0" applyFont="1" applyFill="1" applyBorder="1"/>
    <xf numFmtId="3" fontId="12" fillId="19" borderId="3" xfId="0" applyNumberFormat="1" applyFont="1" applyFill="1" applyBorder="1"/>
    <xf numFmtId="3" fontId="0" fillId="9" borderId="0" xfId="0" applyNumberFormat="1" applyFill="1"/>
    <xf numFmtId="3" fontId="57" fillId="18" borderId="3" xfId="0" applyNumberFormat="1" applyFont="1" applyFill="1" applyBorder="1" applyAlignment="1">
      <alignment horizontal="center"/>
    </xf>
    <xf numFmtId="0" fontId="15" fillId="5" borderId="3" xfId="0" applyFont="1" applyFill="1" applyBorder="1" applyAlignment="1" applyProtection="1">
      <alignment horizontal="center" vertical="center" wrapText="1"/>
    </xf>
    <xf numFmtId="0" fontId="15" fillId="5" borderId="3" xfId="0" applyFont="1" applyFill="1" applyBorder="1" applyAlignment="1" applyProtection="1">
      <alignment horizontal="centerContinuous" vertical="center" wrapText="1"/>
    </xf>
    <xf numFmtId="165" fontId="14" fillId="5" borderId="3" xfId="0" applyNumberFormat="1" applyFont="1" applyFill="1" applyBorder="1" applyAlignment="1" applyProtection="1">
      <alignment horizontal="center" vertical="center" wrapText="1"/>
    </xf>
    <xf numFmtId="3" fontId="15" fillId="5" borderId="3" xfId="0" applyNumberFormat="1" applyFont="1" applyFill="1" applyBorder="1" applyAlignment="1" applyProtection="1">
      <alignment horizontal="center" vertical="center" wrapText="1"/>
    </xf>
    <xf numFmtId="3" fontId="13" fillId="5" borderId="3" xfId="0" applyNumberFormat="1" applyFont="1" applyFill="1" applyBorder="1" applyAlignment="1">
      <alignment horizontal="center" vertical="center"/>
    </xf>
    <xf numFmtId="0" fontId="14" fillId="0" borderId="3" xfId="0" applyFont="1" applyBorder="1" applyAlignment="1">
      <alignment horizontal="center" vertical="center" wrapText="1"/>
    </xf>
    <xf numFmtId="0" fontId="13" fillId="20" borderId="0" xfId="0" applyFont="1" applyFill="1" applyAlignment="1">
      <alignment horizontal="center" vertical="center"/>
    </xf>
    <xf numFmtId="3" fontId="13" fillId="5" borderId="18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0" xfId="0" applyFont="1"/>
    <xf numFmtId="0" fontId="14" fillId="21" borderId="0" xfId="0" applyFont="1" applyFill="1"/>
    <xf numFmtId="3" fontId="8" fillId="0" borderId="0" xfId="0" applyNumberFormat="1" applyFont="1" applyAlignment="1" applyProtection="1">
      <alignment horizontal="left" vertical="top" wrapText="1"/>
      <protection locked="0"/>
    </xf>
    <xf numFmtId="165" fontId="13" fillId="5" borderId="3" xfId="0" applyNumberFormat="1" applyFont="1" applyFill="1" applyBorder="1" applyAlignment="1" applyProtection="1">
      <alignment horizontal="center" vertical="center" wrapText="1"/>
    </xf>
    <xf numFmtId="3" fontId="13" fillId="20" borderId="0" xfId="0" applyNumberFormat="1" applyFont="1" applyFill="1" applyAlignment="1">
      <alignment horizontal="center" vertical="center"/>
    </xf>
    <xf numFmtId="0" fontId="54" fillId="22" borderId="33" xfId="0" applyFont="1" applyFill="1" applyBorder="1" applyAlignment="1">
      <alignment horizontal="center" vertical="center" wrapText="1"/>
    </xf>
    <xf numFmtId="0" fontId="54" fillId="22" borderId="34" xfId="0" applyFont="1" applyFill="1" applyBorder="1" applyAlignment="1">
      <alignment horizontal="center" vertical="center" wrapText="1"/>
    </xf>
    <xf numFmtId="0" fontId="54" fillId="22" borderId="35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left" vertical="top"/>
    </xf>
    <xf numFmtId="3" fontId="61" fillId="4" borderId="36" xfId="0" applyNumberFormat="1" applyFont="1" applyFill="1" applyBorder="1" applyAlignment="1">
      <alignment horizontal="center"/>
    </xf>
    <xf numFmtId="3" fontId="61" fillId="4" borderId="37" xfId="0" applyNumberFormat="1" applyFont="1" applyFill="1" applyBorder="1" applyAlignment="1">
      <alignment horizontal="center"/>
    </xf>
    <xf numFmtId="3" fontId="61" fillId="4" borderId="38" xfId="0" applyNumberFormat="1" applyFont="1" applyFill="1" applyBorder="1" applyAlignment="1">
      <alignment horizontal="center"/>
    </xf>
    <xf numFmtId="0" fontId="61" fillId="0" borderId="0" xfId="0" applyFont="1" applyBorder="1" applyAlignment="1">
      <alignment horizontal="left" vertical="top"/>
    </xf>
    <xf numFmtId="3" fontId="61" fillId="0" borderId="39" xfId="0" applyNumberFormat="1" applyFont="1" applyBorder="1" applyAlignment="1">
      <alignment horizontal="center"/>
    </xf>
    <xf numFmtId="3" fontId="61" fillId="0" borderId="0" xfId="0" applyNumberFormat="1" applyFont="1" applyBorder="1" applyAlignment="1">
      <alignment horizontal="center"/>
    </xf>
    <xf numFmtId="3" fontId="61" fillId="0" borderId="40" xfId="0" applyNumberFormat="1" applyFont="1" applyBorder="1" applyAlignment="1">
      <alignment horizontal="center"/>
    </xf>
    <xf numFmtId="3" fontId="61" fillId="4" borderId="39" xfId="0" applyNumberFormat="1" applyFont="1" applyFill="1" applyBorder="1" applyAlignment="1">
      <alignment horizontal="center"/>
    </xf>
    <xf numFmtId="3" fontId="61" fillId="4" borderId="0" xfId="0" applyNumberFormat="1" applyFont="1" applyFill="1" applyBorder="1" applyAlignment="1">
      <alignment horizontal="center"/>
    </xf>
    <xf numFmtId="3" fontId="61" fillId="4" borderId="40" xfId="0" applyNumberFormat="1" applyFont="1" applyFill="1" applyBorder="1" applyAlignment="1">
      <alignment horizontal="center"/>
    </xf>
    <xf numFmtId="0" fontId="30" fillId="3" borderId="1" xfId="0" applyFont="1" applyFill="1" applyBorder="1" applyAlignment="1">
      <alignment horizontal="left" vertical="center" wrapText="1"/>
    </xf>
    <xf numFmtId="3" fontId="30" fillId="3" borderId="33" xfId="0" applyNumberFormat="1" applyFont="1" applyFill="1" applyBorder="1" applyAlignment="1">
      <alignment horizontal="center" vertical="center" wrapText="1"/>
    </xf>
    <xf numFmtId="3" fontId="30" fillId="3" borderId="34" xfId="0" applyNumberFormat="1" applyFont="1" applyFill="1" applyBorder="1" applyAlignment="1">
      <alignment horizontal="center" vertical="center" wrapText="1"/>
    </xf>
    <xf numFmtId="3" fontId="30" fillId="3" borderId="35" xfId="0" applyNumberFormat="1" applyFont="1" applyFill="1" applyBorder="1" applyAlignment="1">
      <alignment horizontal="center" vertical="center" wrapText="1"/>
    </xf>
    <xf numFmtId="0" fontId="34" fillId="0" borderId="0" xfId="0" applyFont="1" applyAlignment="1">
      <alignment vertical="center"/>
    </xf>
    <xf numFmtId="0" fontId="25" fillId="0" borderId="13" xfId="9" applyFont="1" applyBorder="1" applyAlignment="1">
      <alignment horizontal="center" vertical="center" wrapText="1"/>
    </xf>
    <xf numFmtId="0" fontId="25" fillId="0" borderId="16" xfId="9" applyFont="1" applyBorder="1" applyAlignment="1">
      <alignment horizontal="center" vertical="center" wrapText="1"/>
    </xf>
    <xf numFmtId="0" fontId="25" fillId="0" borderId="0" xfId="9" applyFont="1" applyAlignment="1">
      <alignment horizontal="justify" vertical="center" wrapText="1"/>
    </xf>
    <xf numFmtId="0" fontId="25" fillId="0" borderId="3" xfId="9" applyFont="1" applyBorder="1" applyAlignment="1">
      <alignment horizontal="center" vertical="center" wrapText="1"/>
    </xf>
    <xf numFmtId="0" fontId="37" fillId="0" borderId="0" xfId="9" applyFont="1" applyFill="1" applyBorder="1" applyAlignment="1">
      <alignment horizontal="center" vertical="center"/>
    </xf>
    <xf numFmtId="0" fontId="5" fillId="0" borderId="0" xfId="9" applyFont="1" applyFill="1" applyBorder="1" applyAlignment="1">
      <alignment horizontal="center" vertical="center"/>
    </xf>
    <xf numFmtId="0" fontId="27" fillId="0" borderId="13" xfId="9" applyFont="1" applyBorder="1" applyAlignment="1">
      <alignment horizontal="center" vertical="center" wrapText="1"/>
    </xf>
    <xf numFmtId="0" fontId="27" fillId="0" borderId="0" xfId="9" applyFont="1" applyAlignment="1">
      <alignment horizontal="justify" vertical="center" wrapText="1"/>
    </xf>
    <xf numFmtId="0" fontId="27" fillId="0" borderId="3" xfId="9" applyFont="1" applyBorder="1" applyAlignment="1">
      <alignment horizontal="center" vertical="center" wrapText="1"/>
    </xf>
    <xf numFmtId="3" fontId="13" fillId="0" borderId="3" xfId="0" applyNumberFormat="1" applyFont="1" applyFill="1" applyBorder="1" applyAlignment="1" applyProtection="1">
      <alignment horizontal="center"/>
    </xf>
    <xf numFmtId="0" fontId="0" fillId="0" borderId="0" xfId="0"/>
    <xf numFmtId="0" fontId="8" fillId="0" borderId="0" xfId="0" applyFont="1" applyProtection="1">
      <protection locked="0"/>
    </xf>
    <xf numFmtId="0" fontId="8" fillId="0" borderId="0" xfId="0" applyFont="1" applyAlignment="1" applyProtection="1">
      <alignment horizontal="left" vertical="top" wrapText="1"/>
      <protection locked="0"/>
    </xf>
    <xf numFmtId="0" fontId="15" fillId="0" borderId="3" xfId="0" applyFont="1" applyBorder="1" applyAlignment="1" applyProtection="1"/>
    <xf numFmtId="0" fontId="13" fillId="5" borderId="3" xfId="0" applyFont="1" applyFill="1" applyBorder="1" applyAlignment="1" applyProtection="1">
      <alignment horizontal="center" vertical="center" wrapText="1"/>
    </xf>
    <xf numFmtId="0" fontId="14" fillId="0" borderId="0" xfId="0" applyFont="1" applyProtection="1">
      <protection locked="0"/>
    </xf>
    <xf numFmtId="0" fontId="14" fillId="0" borderId="0" xfId="0" applyFont="1" applyAlignment="1" applyProtection="1">
      <alignment horizontal="left" vertical="top" wrapText="1"/>
      <protection locked="0"/>
    </xf>
    <xf numFmtId="0" fontId="15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right"/>
      <protection locked="0"/>
    </xf>
    <xf numFmtId="0" fontId="18" fillId="0" borderId="0" xfId="0" applyFont="1" applyAlignment="1" applyProtection="1">
      <alignment horizontal="left"/>
      <protection locked="0"/>
    </xf>
    <xf numFmtId="0" fontId="19" fillId="0" borderId="0" xfId="0" applyFont="1" applyAlignment="1" applyProtection="1">
      <protection locked="0"/>
    </xf>
    <xf numFmtId="0" fontId="19" fillId="0" borderId="0" xfId="0" applyFont="1" applyAlignment="1" applyProtection="1">
      <alignment horizontal="centerContinuous" vertical="center" wrapText="1"/>
      <protection locked="0"/>
    </xf>
    <xf numFmtId="0" fontId="6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vertical="center"/>
    </xf>
    <xf numFmtId="165" fontId="7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3" fontId="7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14" fillId="0" borderId="0" xfId="0" applyFont="1" applyAlignment="1" applyProtection="1">
      <alignment horizontal="left" vertical="top" wrapText="1"/>
    </xf>
    <xf numFmtId="0" fontId="14" fillId="0" borderId="0" xfId="0" applyFont="1" applyProtection="1"/>
    <xf numFmtId="0" fontId="25" fillId="0" borderId="3" xfId="0" applyFont="1" applyBorder="1" applyAlignment="1" applyProtection="1"/>
    <xf numFmtId="0" fontId="15" fillId="0" borderId="0" xfId="0" applyFont="1" applyAlignment="1" applyProtection="1">
      <protection locked="0"/>
    </xf>
    <xf numFmtId="3" fontId="25" fillId="0" borderId="3" xfId="0" applyNumberFormat="1" applyFont="1" applyBorder="1" applyAlignment="1" applyProtection="1">
      <alignment horizontal="center" vertical="center"/>
    </xf>
    <xf numFmtId="165" fontId="25" fillId="0" borderId="3" xfId="0" applyNumberFormat="1" applyFont="1" applyBorder="1" applyAlignment="1" applyProtection="1">
      <alignment horizontal="center" vertical="center"/>
    </xf>
    <xf numFmtId="0" fontId="13" fillId="10" borderId="3" xfId="0" applyFont="1" applyFill="1" applyBorder="1" applyAlignment="1" applyProtection="1">
      <alignment horizontal="center" vertical="center" wrapText="1"/>
    </xf>
    <xf numFmtId="3" fontId="13" fillId="10" borderId="6" xfId="0" applyNumberFormat="1" applyFont="1" applyFill="1" applyBorder="1" applyAlignment="1" applyProtection="1">
      <alignment horizontal="center" vertical="center" wrapText="1"/>
    </xf>
    <xf numFmtId="165" fontId="35" fillId="10" borderId="3" xfId="0" applyNumberFormat="1" applyFont="1" applyFill="1" applyBorder="1" applyAlignment="1" applyProtection="1">
      <alignment horizontal="center" vertical="center"/>
    </xf>
    <xf numFmtId="3" fontId="14" fillId="0" borderId="3" xfId="0" applyNumberFormat="1" applyFont="1" applyBorder="1" applyAlignment="1" applyProtection="1">
      <alignment horizontal="center" vertical="center" wrapText="1"/>
      <protection locked="0"/>
    </xf>
    <xf numFmtId="3" fontId="15" fillId="0" borderId="0" xfId="0" applyNumberFormat="1" applyFont="1" applyAlignment="1" applyProtection="1">
      <alignment horizontal="center"/>
      <protection locked="0"/>
    </xf>
    <xf numFmtId="0" fontId="13" fillId="5" borderId="6" xfId="0" applyFont="1" applyFill="1" applyBorder="1" applyAlignment="1" applyProtection="1">
      <alignment horizontal="center" vertical="center" wrapText="1"/>
    </xf>
    <xf numFmtId="43" fontId="15" fillId="0" borderId="41" xfId="13" applyFont="1" applyBorder="1" applyAlignment="1" applyProtection="1">
      <protection locked="0"/>
    </xf>
    <xf numFmtId="3" fontId="15" fillId="0" borderId="6" xfId="0" applyNumberFormat="1" applyFont="1" applyBorder="1" applyAlignment="1" applyProtection="1">
      <protection locked="0"/>
    </xf>
    <xf numFmtId="0" fontId="13" fillId="5" borderId="6" xfId="0" applyFont="1" applyFill="1" applyBorder="1" applyAlignment="1" applyProtection="1">
      <alignment horizontal="centerContinuous" vertical="center"/>
    </xf>
    <xf numFmtId="0" fontId="13" fillId="5" borderId="12" xfId="0" applyFont="1" applyFill="1" applyBorder="1" applyAlignment="1" applyProtection="1">
      <alignment horizontal="centerContinuous" vertical="center"/>
    </xf>
    <xf numFmtId="0" fontId="13" fillId="5" borderId="5" xfId="0" applyFont="1" applyFill="1" applyBorder="1" applyAlignment="1" applyProtection="1">
      <alignment horizontal="centerContinuous" vertical="center"/>
    </xf>
    <xf numFmtId="0" fontId="13" fillId="5" borderId="21" xfId="0" applyFont="1" applyFill="1" applyBorder="1" applyAlignment="1" applyProtection="1">
      <alignment horizontal="center" vertical="center" wrapText="1"/>
    </xf>
    <xf numFmtId="0" fontId="25" fillId="5" borderId="3" xfId="0" applyFont="1" applyFill="1" applyBorder="1" applyAlignment="1" applyProtection="1">
      <alignment horizontal="center" vertical="center" wrapText="1"/>
    </xf>
    <xf numFmtId="0" fontId="14" fillId="0" borderId="0" xfId="0" applyFont="1" applyAlignment="1" applyProtection="1">
      <alignment horizontal="center"/>
      <protection locked="0"/>
    </xf>
    <xf numFmtId="3" fontId="14" fillId="5" borderId="3" xfId="0" applyNumberFormat="1" applyFont="1" applyFill="1" applyBorder="1" applyAlignment="1" applyProtection="1">
      <alignment horizontal="center" vertical="center" wrapText="1"/>
    </xf>
    <xf numFmtId="169" fontId="3" fillId="0" borderId="0" xfId="5" applyNumberFormat="1" applyFont="1" applyAlignment="1">
      <alignment vertical="center"/>
    </xf>
    <xf numFmtId="169" fontId="28" fillId="0" borderId="0" xfId="5" applyNumberFormat="1" applyFont="1" applyAlignment="1">
      <alignment vertical="center"/>
    </xf>
    <xf numFmtId="169" fontId="31" fillId="0" borderId="0" xfId="5" applyNumberFormat="1" applyFont="1" applyAlignment="1">
      <alignment vertical="center"/>
    </xf>
    <xf numFmtId="43" fontId="27" fillId="0" borderId="0" xfId="5" applyFont="1" applyAlignment="1">
      <alignment vertical="center"/>
    </xf>
    <xf numFmtId="3" fontId="30" fillId="3" borderId="1" xfId="0" applyNumberFormat="1" applyFont="1" applyFill="1" applyBorder="1" applyAlignment="1">
      <alignment horizontal="center" vertical="center" wrapText="1"/>
    </xf>
    <xf numFmtId="3" fontId="30" fillId="3" borderId="45" xfId="0" applyNumberFormat="1" applyFont="1" applyFill="1" applyBorder="1" applyAlignment="1">
      <alignment horizontal="center" vertical="center" wrapText="1"/>
    </xf>
    <xf numFmtId="3" fontId="30" fillId="3" borderId="10" xfId="0" applyNumberFormat="1" applyFont="1" applyFill="1" applyBorder="1" applyAlignment="1">
      <alignment horizontal="center" vertical="center" wrapText="1"/>
    </xf>
    <xf numFmtId="3" fontId="30" fillId="3" borderId="11" xfId="0" applyNumberFormat="1" applyFont="1" applyFill="1" applyBorder="1" applyAlignment="1">
      <alignment horizontal="center" vertical="center" wrapText="1"/>
    </xf>
    <xf numFmtId="3" fontId="61" fillId="4" borderId="40" xfId="0" applyNumberFormat="1" applyFont="1" applyFill="1" applyBorder="1" applyAlignment="1">
      <alignment horizontal="center" vertical="center"/>
    </xf>
    <xf numFmtId="3" fontId="61" fillId="0" borderId="40" xfId="0" applyNumberFormat="1" applyFont="1" applyBorder="1" applyAlignment="1">
      <alignment horizontal="center" vertical="center"/>
    </xf>
    <xf numFmtId="3" fontId="61" fillId="0" borderId="42" xfId="0" applyNumberFormat="1" applyFont="1" applyBorder="1" applyAlignment="1">
      <alignment horizontal="center"/>
    </xf>
    <xf numFmtId="3" fontId="61" fillId="0" borderId="7" xfId="0" applyNumberFormat="1" applyFont="1" applyBorder="1" applyAlignment="1">
      <alignment horizontal="center"/>
    </xf>
    <xf numFmtId="3" fontId="61" fillId="0" borderId="46" xfId="0" applyNumberFormat="1" applyFont="1" applyBorder="1" applyAlignment="1">
      <alignment horizontal="center"/>
    </xf>
    <xf numFmtId="3" fontId="30" fillId="3" borderId="30" xfId="0" applyNumberFormat="1" applyFont="1" applyFill="1" applyBorder="1" applyAlignment="1">
      <alignment horizontal="center" vertical="center" wrapText="1"/>
    </xf>
    <xf numFmtId="3" fontId="30" fillId="3" borderId="31" xfId="0" applyNumberFormat="1" applyFont="1" applyFill="1" applyBorder="1" applyAlignment="1">
      <alignment horizontal="center" vertical="center" wrapText="1"/>
    </xf>
    <xf numFmtId="3" fontId="30" fillId="3" borderId="32" xfId="0" applyNumberFormat="1" applyFont="1" applyFill="1" applyBorder="1" applyAlignment="1">
      <alignment horizontal="center" vertical="center" wrapText="1"/>
    </xf>
    <xf numFmtId="3" fontId="30" fillId="3" borderId="42" xfId="0" applyNumberFormat="1" applyFont="1" applyFill="1" applyBorder="1" applyAlignment="1">
      <alignment horizontal="center" vertical="center" wrapText="1"/>
    </xf>
    <xf numFmtId="3" fontId="30" fillId="3" borderId="7" xfId="0" applyNumberFormat="1" applyFont="1" applyFill="1" applyBorder="1" applyAlignment="1">
      <alignment horizontal="center" vertical="center" wrapText="1"/>
    </xf>
    <xf numFmtId="3" fontId="30" fillId="3" borderId="46" xfId="0" applyNumberFormat="1" applyFont="1" applyFill="1" applyBorder="1" applyAlignment="1">
      <alignment horizontal="center" vertical="center" wrapText="1"/>
    </xf>
    <xf numFmtId="0" fontId="54" fillId="22" borderId="47" xfId="0" applyFont="1" applyFill="1" applyBorder="1" applyAlignment="1">
      <alignment horizontal="center" vertical="center" wrapText="1"/>
    </xf>
    <xf numFmtId="2" fontId="8" fillId="23" borderId="38" xfId="0" applyNumberFormat="1" applyFont="1" applyFill="1" applyBorder="1" applyAlignment="1">
      <alignment horizontal="center"/>
    </xf>
    <xf numFmtId="2" fontId="61" fillId="0" borderId="40" xfId="0" applyNumberFormat="1" applyFont="1" applyBorder="1" applyAlignment="1">
      <alignment horizontal="center"/>
    </xf>
    <xf numFmtId="2" fontId="61" fillId="4" borderId="40" xfId="0" applyNumberFormat="1" applyFont="1" applyFill="1" applyBorder="1" applyAlignment="1">
      <alignment horizontal="center"/>
    </xf>
    <xf numFmtId="2" fontId="30" fillId="3" borderId="35" xfId="0" applyNumberFormat="1" applyFont="1" applyFill="1" applyBorder="1" applyAlignment="1">
      <alignment horizontal="center" vertical="center" wrapText="1"/>
    </xf>
    <xf numFmtId="0" fontId="30" fillId="3" borderId="48" xfId="0" applyFont="1" applyFill="1" applyBorder="1" applyAlignment="1">
      <alignment horizontal="left" vertical="center" wrapText="1"/>
    </xf>
    <xf numFmtId="2" fontId="30" fillId="3" borderId="1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64" fontId="6" fillId="0" borderId="0" xfId="4" applyNumberFormat="1" applyFont="1" applyFill="1" applyBorder="1" applyAlignment="1">
      <alignment horizontal="center" vertical="center"/>
    </xf>
    <xf numFmtId="164" fontId="6" fillId="0" borderId="0" xfId="0" applyNumberFormat="1" applyFont="1" applyFill="1" applyAlignment="1">
      <alignment horizontal="center" vertical="center"/>
    </xf>
    <xf numFmtId="4" fontId="0" fillId="0" borderId="0" xfId="0" applyNumberFormat="1"/>
    <xf numFmtId="4" fontId="54" fillId="22" borderId="35" xfId="0" applyNumberFormat="1" applyFont="1" applyFill="1" applyBorder="1" applyAlignment="1">
      <alignment horizontal="center" vertical="center" wrapText="1"/>
    </xf>
    <xf numFmtId="4" fontId="61" fillId="4" borderId="38" xfId="0" applyNumberFormat="1" applyFont="1" applyFill="1" applyBorder="1" applyAlignment="1">
      <alignment horizontal="center"/>
    </xf>
    <xf numFmtId="4" fontId="61" fillId="4" borderId="0" xfId="0" applyNumberFormat="1" applyFont="1" applyFill="1" applyBorder="1" applyAlignment="1">
      <alignment horizontal="center"/>
    </xf>
    <xf numFmtId="4" fontId="61" fillId="0" borderId="40" xfId="0" applyNumberFormat="1" applyFont="1" applyBorder="1" applyAlignment="1">
      <alignment horizontal="center"/>
    </xf>
    <xf numFmtId="4" fontId="61" fillId="0" borderId="0" xfId="0" applyNumberFormat="1" applyFont="1" applyBorder="1" applyAlignment="1">
      <alignment horizontal="center"/>
    </xf>
    <xf numFmtId="4" fontId="61" fillId="4" borderId="40" xfId="0" applyNumberFormat="1" applyFont="1" applyFill="1" applyBorder="1" applyAlignment="1">
      <alignment horizontal="center"/>
    </xf>
    <xf numFmtId="4" fontId="30" fillId="3" borderId="35" xfId="0" applyNumberFormat="1" applyFont="1" applyFill="1" applyBorder="1" applyAlignment="1">
      <alignment horizontal="center" vertical="center" wrapText="1"/>
    </xf>
    <xf numFmtId="4" fontId="30" fillId="3" borderId="11" xfId="0" applyNumberFormat="1" applyFont="1" applyFill="1" applyBorder="1" applyAlignment="1">
      <alignment horizontal="center" vertical="center" wrapText="1"/>
    </xf>
    <xf numFmtId="4" fontId="30" fillId="3" borderId="1" xfId="0" applyNumberFormat="1" applyFont="1" applyFill="1" applyBorder="1" applyAlignment="1">
      <alignment horizontal="center" vertical="center" wrapText="1"/>
    </xf>
    <xf numFmtId="4" fontId="61" fillId="4" borderId="40" xfId="0" applyNumberFormat="1" applyFont="1" applyFill="1" applyBorder="1" applyAlignment="1">
      <alignment horizontal="center" vertical="center"/>
    </xf>
    <xf numFmtId="4" fontId="61" fillId="0" borderId="40" xfId="0" applyNumberFormat="1" applyFont="1" applyBorder="1" applyAlignment="1">
      <alignment horizontal="center" vertical="center"/>
    </xf>
    <xf numFmtId="4" fontId="61" fillId="0" borderId="46" xfId="0" applyNumberFormat="1" applyFont="1" applyBorder="1" applyAlignment="1">
      <alignment horizontal="center"/>
    </xf>
    <xf numFmtId="4" fontId="30" fillId="3" borderId="32" xfId="0" applyNumberFormat="1" applyFont="1" applyFill="1" applyBorder="1" applyAlignment="1">
      <alignment horizontal="center" vertical="center" wrapText="1"/>
    </xf>
    <xf numFmtId="4" fontId="30" fillId="24" borderId="11" xfId="0" applyNumberFormat="1" applyFont="1" applyFill="1" applyBorder="1" applyAlignment="1">
      <alignment horizontal="center" vertical="center" wrapText="1"/>
    </xf>
    <xf numFmtId="3" fontId="30" fillId="24" borderId="1" xfId="0" applyNumberFormat="1" applyFont="1" applyFill="1" applyBorder="1" applyAlignment="1">
      <alignment horizontal="center" vertical="center" wrapText="1"/>
    </xf>
    <xf numFmtId="4" fontId="30" fillId="24" borderId="1" xfId="0" applyNumberFormat="1" applyFont="1" applyFill="1" applyBorder="1" applyAlignment="1">
      <alignment horizontal="center" vertical="center" wrapText="1"/>
    </xf>
    <xf numFmtId="3" fontId="30" fillId="24" borderId="33" xfId="0" applyNumberFormat="1" applyFont="1" applyFill="1" applyBorder="1" applyAlignment="1">
      <alignment horizontal="center" vertical="center" wrapText="1"/>
    </xf>
    <xf numFmtId="3" fontId="30" fillId="24" borderId="34" xfId="0" applyNumberFormat="1" applyFont="1" applyFill="1" applyBorder="1" applyAlignment="1">
      <alignment horizontal="center" vertical="center" wrapText="1"/>
    </xf>
    <xf numFmtId="4" fontId="30" fillId="24" borderId="35" xfId="0" applyNumberFormat="1" applyFont="1" applyFill="1" applyBorder="1" applyAlignment="1">
      <alignment horizontal="center" vertical="center" wrapText="1"/>
    </xf>
    <xf numFmtId="3" fontId="30" fillId="24" borderId="42" xfId="0" applyNumberFormat="1" applyFont="1" applyFill="1" applyBorder="1" applyAlignment="1">
      <alignment horizontal="center" vertical="center" wrapText="1"/>
    </xf>
    <xf numFmtId="3" fontId="30" fillId="24" borderId="7" xfId="0" applyNumberFormat="1" applyFont="1" applyFill="1" applyBorder="1" applyAlignment="1">
      <alignment horizontal="center" vertical="center" wrapText="1"/>
    </xf>
    <xf numFmtId="4" fontId="30" fillId="3" borderId="46" xfId="0" applyNumberFormat="1" applyFont="1" applyFill="1" applyBorder="1" applyAlignment="1">
      <alignment horizontal="center" vertical="center" wrapText="1"/>
    </xf>
    <xf numFmtId="3" fontId="30" fillId="3" borderId="49" xfId="0" applyNumberFormat="1" applyFont="1" applyFill="1" applyBorder="1" applyAlignment="1">
      <alignment horizontal="center" vertical="center" wrapText="1"/>
    </xf>
    <xf numFmtId="4" fontId="61" fillId="4" borderId="46" xfId="0" applyNumberFormat="1" applyFont="1" applyFill="1" applyBorder="1" applyAlignment="1">
      <alignment horizontal="center"/>
    </xf>
    <xf numFmtId="3" fontId="30" fillId="3" borderId="50" xfId="0" applyNumberFormat="1" applyFont="1" applyFill="1" applyBorder="1" applyAlignment="1">
      <alignment horizontal="center" vertical="center" wrapText="1"/>
    </xf>
    <xf numFmtId="3" fontId="30" fillId="3" borderId="29" xfId="0" applyNumberFormat="1" applyFont="1" applyFill="1" applyBorder="1" applyAlignment="1">
      <alignment horizontal="center" vertical="center" wrapText="1"/>
    </xf>
    <xf numFmtId="4" fontId="30" fillId="3" borderId="47" xfId="0" applyNumberFormat="1" applyFont="1" applyFill="1" applyBorder="1" applyAlignment="1">
      <alignment horizontal="center" vertical="center" wrapText="1"/>
    </xf>
    <xf numFmtId="165" fontId="61" fillId="4" borderId="38" xfId="0" applyNumberFormat="1" applyFont="1" applyFill="1" applyBorder="1" applyAlignment="1">
      <alignment horizontal="center"/>
    </xf>
    <xf numFmtId="165" fontId="61" fillId="0" borderId="40" xfId="0" applyNumberFormat="1" applyFont="1" applyBorder="1" applyAlignment="1">
      <alignment horizontal="center"/>
    </xf>
    <xf numFmtId="165" fontId="61" fillId="4" borderId="40" xfId="0" applyNumberFormat="1" applyFont="1" applyFill="1" applyBorder="1" applyAlignment="1">
      <alignment horizontal="center"/>
    </xf>
    <xf numFmtId="165" fontId="30" fillId="3" borderId="35" xfId="0" applyNumberFormat="1" applyFont="1" applyFill="1" applyBorder="1" applyAlignment="1">
      <alignment horizontal="center" vertical="center" wrapText="1"/>
    </xf>
    <xf numFmtId="165" fontId="61" fillId="4" borderId="0" xfId="0" applyNumberFormat="1" applyFont="1" applyFill="1" applyBorder="1" applyAlignment="1">
      <alignment horizontal="center"/>
    </xf>
    <xf numFmtId="165" fontId="61" fillId="0" borderId="0" xfId="0" applyNumberFormat="1" applyFont="1" applyBorder="1" applyAlignment="1">
      <alignment horizontal="center"/>
    </xf>
    <xf numFmtId="165" fontId="30" fillId="3" borderId="1" xfId="0" applyNumberFormat="1" applyFont="1" applyFill="1" applyBorder="1" applyAlignment="1">
      <alignment horizontal="center" vertical="center" wrapText="1"/>
    </xf>
    <xf numFmtId="165" fontId="61" fillId="4" borderId="40" xfId="0" applyNumberFormat="1" applyFont="1" applyFill="1" applyBorder="1" applyAlignment="1">
      <alignment horizontal="center" vertical="center"/>
    </xf>
    <xf numFmtId="165" fontId="61" fillId="0" borderId="40" xfId="0" applyNumberFormat="1" applyFont="1" applyBorder="1" applyAlignment="1">
      <alignment horizontal="center" vertical="center"/>
    </xf>
    <xf numFmtId="165" fontId="30" fillId="3" borderId="11" xfId="0" applyNumberFormat="1" applyFont="1" applyFill="1" applyBorder="1" applyAlignment="1">
      <alignment horizontal="center" vertical="center" wrapText="1"/>
    </xf>
    <xf numFmtId="165" fontId="61" fillId="0" borderId="46" xfId="0" applyNumberFormat="1" applyFont="1" applyBorder="1" applyAlignment="1">
      <alignment horizontal="center"/>
    </xf>
    <xf numFmtId="165" fontId="30" fillId="3" borderId="32" xfId="0" applyNumberFormat="1" applyFont="1" applyFill="1" applyBorder="1" applyAlignment="1">
      <alignment horizontal="center" vertical="center" wrapText="1"/>
    </xf>
    <xf numFmtId="165" fontId="30" fillId="3" borderId="46" xfId="0" applyNumberFormat="1" applyFont="1" applyFill="1" applyBorder="1" applyAlignment="1">
      <alignment horizontal="center" vertical="center" wrapText="1"/>
    </xf>
    <xf numFmtId="0" fontId="54" fillId="3" borderId="33" xfId="0" applyFont="1" applyFill="1" applyBorder="1" applyAlignment="1">
      <alignment horizontal="center" vertical="center" wrapText="1"/>
    </xf>
    <xf numFmtId="0" fontId="54" fillId="3" borderId="34" xfId="0" applyFont="1" applyFill="1" applyBorder="1" applyAlignment="1">
      <alignment horizontal="center" vertical="center" wrapText="1"/>
    </xf>
    <xf numFmtId="0" fontId="54" fillId="3" borderId="35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3" fontId="13" fillId="5" borderId="3" xfId="0" applyNumberFormat="1" applyFont="1" applyFill="1" applyBorder="1" applyAlignment="1" applyProtection="1">
      <alignment horizontal="center"/>
    </xf>
    <xf numFmtId="3" fontId="25" fillId="0" borderId="6" xfId="0" applyNumberFormat="1" applyFont="1" applyBorder="1" applyAlignment="1" applyProtection="1">
      <alignment horizontal="center"/>
      <protection locked="0"/>
    </xf>
    <xf numFmtId="3" fontId="25" fillId="0" borderId="3" xfId="0" applyNumberFormat="1" applyFont="1" applyFill="1" applyBorder="1" applyAlignment="1">
      <alignment horizontal="right" vertical="center"/>
    </xf>
    <xf numFmtId="0" fontId="10" fillId="0" borderId="0" xfId="0" applyFont="1" applyProtection="1">
      <protection locked="0"/>
    </xf>
    <xf numFmtId="3" fontId="10" fillId="0" borderId="0" xfId="0" applyNumberFormat="1" applyFont="1" applyProtection="1">
      <protection locked="0"/>
    </xf>
    <xf numFmtId="3" fontId="25" fillId="0" borderId="6" xfId="0" applyNumberFormat="1" applyFont="1" applyBorder="1" applyAlignment="1" applyProtection="1">
      <protection locked="0"/>
    </xf>
    <xf numFmtId="43" fontId="25" fillId="0" borderId="41" xfId="13" applyFont="1" applyBorder="1" applyAlignment="1" applyProtection="1">
      <protection locked="0"/>
    </xf>
    <xf numFmtId="3" fontId="14" fillId="0" borderId="3" xfId="0" applyNumberFormat="1" applyFont="1" applyFill="1" applyBorder="1" applyAlignment="1" applyProtection="1">
      <alignment horizontal="center"/>
    </xf>
    <xf numFmtId="3" fontId="12" fillId="0" borderId="0" xfId="0" applyNumberFormat="1" applyFont="1"/>
    <xf numFmtId="0" fontId="63" fillId="26" borderId="52" xfId="0" applyFont="1" applyFill="1" applyBorder="1" applyAlignment="1">
      <alignment horizontal="center" vertical="center" wrapText="1"/>
    </xf>
    <xf numFmtId="0" fontId="63" fillId="26" borderId="46" xfId="0" applyFont="1" applyFill="1" applyBorder="1" applyAlignment="1">
      <alignment horizontal="center" vertical="center" wrapText="1"/>
    </xf>
    <xf numFmtId="0" fontId="63" fillId="26" borderId="54" xfId="0" applyFont="1" applyFill="1" applyBorder="1" applyAlignment="1">
      <alignment horizontal="center" vertical="center" wrapText="1"/>
    </xf>
    <xf numFmtId="0" fontId="64" fillId="0" borderId="51" xfId="0" applyFont="1" applyBorder="1" applyAlignment="1">
      <alignment vertical="center"/>
    </xf>
    <xf numFmtId="0" fontId="64" fillId="0" borderId="52" xfId="0" applyFont="1" applyBorder="1" applyAlignment="1">
      <alignment vertical="center"/>
    </xf>
    <xf numFmtId="0" fontId="63" fillId="0" borderId="52" xfId="0" applyFont="1" applyBorder="1" applyAlignment="1">
      <alignment vertical="center"/>
    </xf>
    <xf numFmtId="0" fontId="64" fillId="0" borderId="46" xfId="0" applyFont="1" applyBorder="1" applyAlignment="1">
      <alignment horizontal="center" vertical="center" wrapText="1"/>
    </xf>
    <xf numFmtId="0" fontId="63" fillId="0" borderId="46" xfId="0" applyFont="1" applyBorder="1" applyAlignment="1">
      <alignment horizontal="center" vertical="center"/>
    </xf>
    <xf numFmtId="3" fontId="64" fillId="0" borderId="46" xfId="0" applyNumberFormat="1" applyFont="1" applyBorder="1" applyAlignment="1">
      <alignment horizontal="center" vertical="center" wrapText="1"/>
    </xf>
    <xf numFmtId="2" fontId="63" fillId="0" borderId="46" xfId="0" applyNumberFormat="1" applyFont="1" applyBorder="1" applyAlignment="1">
      <alignment horizontal="center" vertical="center"/>
    </xf>
    <xf numFmtId="0" fontId="63" fillId="25" borderId="55" xfId="0" applyFont="1" applyFill="1" applyBorder="1" applyAlignment="1">
      <alignment vertical="center"/>
    </xf>
    <xf numFmtId="0" fontId="62" fillId="25" borderId="0" xfId="0" applyFont="1" applyFill="1"/>
    <xf numFmtId="2" fontId="63" fillId="25" borderId="46" xfId="0" applyNumberFormat="1" applyFont="1" applyFill="1" applyBorder="1" applyAlignment="1">
      <alignment horizontal="center" vertical="center"/>
    </xf>
    <xf numFmtId="3" fontId="62" fillId="25" borderId="0" xfId="0" applyNumberFormat="1" applyFont="1" applyFill="1"/>
    <xf numFmtId="3" fontId="63" fillId="25" borderId="40" xfId="0" applyNumberFormat="1" applyFont="1" applyFill="1" applyBorder="1" applyAlignment="1">
      <alignment horizontal="center" vertical="center" wrapText="1"/>
    </xf>
    <xf numFmtId="1" fontId="63" fillId="27" borderId="46" xfId="0" applyNumberFormat="1" applyFont="1" applyFill="1" applyBorder="1" applyAlignment="1">
      <alignment horizontal="center" vertical="center"/>
    </xf>
    <xf numFmtId="1" fontId="63" fillId="25" borderId="46" xfId="0" applyNumberFormat="1" applyFont="1" applyFill="1" applyBorder="1" applyAlignment="1">
      <alignment horizontal="center" vertical="center"/>
    </xf>
    <xf numFmtId="0" fontId="2" fillId="0" borderId="0" xfId="0" applyFont="1" applyFill="1"/>
    <xf numFmtId="0" fontId="0" fillId="0" borderId="0" xfId="0" applyFill="1"/>
    <xf numFmtId="0" fontId="4" fillId="0" borderId="0" xfId="10" applyFont="1" applyBorder="1" applyAlignment="1">
      <alignment vertical="center"/>
    </xf>
    <xf numFmtId="0" fontId="0" fillId="0" borderId="0" xfId="0" applyFill="1" applyAlignment="1">
      <alignment vertical="center"/>
    </xf>
    <xf numFmtId="0" fontId="5" fillId="0" borderId="0" xfId="2" applyFont="1" applyFill="1" applyBorder="1" applyAlignment="1">
      <alignment vertical="center"/>
    </xf>
    <xf numFmtId="0" fontId="30" fillId="28" borderId="0" xfId="0" applyFont="1" applyFill="1" applyBorder="1" applyAlignment="1">
      <alignment horizontal="center" vertical="center" wrapText="1"/>
    </xf>
    <xf numFmtId="0" fontId="30" fillId="28" borderId="0" xfId="0" applyFont="1" applyFill="1" applyAlignment="1">
      <alignment horizontal="center" vertical="center" wrapText="1"/>
    </xf>
    <xf numFmtId="0" fontId="61" fillId="0" borderId="0" xfId="0" applyFont="1" applyFill="1" applyBorder="1"/>
    <xf numFmtId="3" fontId="61" fillId="0" borderId="0" xfId="0" applyNumberFormat="1" applyFont="1" applyFill="1" applyBorder="1" applyAlignment="1">
      <alignment horizontal="center"/>
    </xf>
    <xf numFmtId="3" fontId="64" fillId="0" borderId="0" xfId="0" applyNumberFormat="1" applyFont="1" applyFill="1" applyBorder="1" applyAlignment="1">
      <alignment horizontal="center"/>
    </xf>
    <xf numFmtId="0" fontId="30" fillId="0" borderId="0" xfId="0" applyFont="1" applyFill="1" applyAlignment="1">
      <alignment vertical="center"/>
    </xf>
    <xf numFmtId="3" fontId="30" fillId="0" borderId="0" xfId="0" applyNumberFormat="1" applyFont="1" applyFill="1" applyAlignment="1">
      <alignment horizontal="center"/>
    </xf>
    <xf numFmtId="0" fontId="24" fillId="0" borderId="0" xfId="0" applyFont="1" applyFill="1"/>
    <xf numFmtId="3" fontId="63" fillId="0" borderId="0" xfId="0" applyNumberFormat="1" applyFont="1" applyFill="1" applyAlignment="1">
      <alignment horizontal="center"/>
    </xf>
    <xf numFmtId="0" fontId="63" fillId="0" borderId="0" xfId="0" applyFont="1" applyFill="1" applyAlignment="1">
      <alignment horizontal="center"/>
    </xf>
    <xf numFmtId="0" fontId="30" fillId="0" borderId="0" xfId="0" applyFont="1" applyFill="1"/>
    <xf numFmtId="0" fontId="53" fillId="0" borderId="0" xfId="0" applyFont="1" applyFill="1"/>
    <xf numFmtId="0" fontId="9" fillId="0" borderId="0" xfId="0" applyFont="1" applyFill="1" applyAlignment="1">
      <alignment horizontal="center"/>
    </xf>
    <xf numFmtId="3" fontId="6" fillId="0" borderId="0" xfId="1" applyNumberFormat="1" applyFont="1" applyFill="1" applyBorder="1" applyAlignment="1">
      <alignment horizontal="center" vertical="center"/>
    </xf>
    <xf numFmtId="3" fontId="6" fillId="0" borderId="0" xfId="4" applyNumberFormat="1" applyFont="1" applyFill="1" applyBorder="1" applyAlignment="1">
      <alignment horizontal="center" vertical="center"/>
    </xf>
    <xf numFmtId="0" fontId="5" fillId="0" borderId="0" xfId="2" applyFont="1" applyFill="1" applyBorder="1" applyAlignment="1">
      <alignment horizontal="center" vertical="center" wrapText="1"/>
    </xf>
    <xf numFmtId="0" fontId="65" fillId="0" borderId="0" xfId="9" applyFont="1"/>
    <xf numFmtId="0" fontId="66" fillId="0" borderId="0" xfId="9" applyFont="1" applyAlignment="1">
      <alignment horizontal="right"/>
    </xf>
    <xf numFmtId="0" fontId="66" fillId="0" borderId="0" xfId="9" applyFont="1"/>
    <xf numFmtId="0" fontId="13" fillId="0" borderId="0" xfId="0" applyFont="1" applyAlignment="1">
      <alignment horizontal="center" vertical="center"/>
    </xf>
    <xf numFmtId="0" fontId="9" fillId="0" borderId="0" xfId="9" applyFont="1"/>
    <xf numFmtId="0" fontId="62" fillId="0" borderId="3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68" fillId="0" borderId="3" xfId="0" applyFont="1" applyBorder="1"/>
    <xf numFmtId="3" fontId="14" fillId="0" borderId="3" xfId="0" applyNumberFormat="1" applyFont="1" applyBorder="1" applyAlignment="1">
      <alignment horizontal="center" vertical="center"/>
    </xf>
    <xf numFmtId="3" fontId="14" fillId="0" borderId="3" xfId="0" applyNumberFormat="1" applyFont="1" applyBorder="1" applyAlignment="1">
      <alignment horizontal="center"/>
    </xf>
    <xf numFmtId="3" fontId="14" fillId="0" borderId="0" xfId="0" applyNumberFormat="1" applyFont="1" applyFill="1" applyBorder="1" applyAlignment="1">
      <alignment horizontal="center"/>
    </xf>
    <xf numFmtId="0" fontId="68" fillId="0" borderId="3" xfId="0" applyFont="1" applyFill="1" applyBorder="1"/>
    <xf numFmtId="3" fontId="13" fillId="5" borderId="3" xfId="0" applyNumberFormat="1" applyFont="1" applyFill="1" applyBorder="1" applyAlignment="1">
      <alignment horizontal="center"/>
    </xf>
    <xf numFmtId="0" fontId="13" fillId="5" borderId="0" xfId="0" applyFont="1" applyFill="1" applyBorder="1" applyAlignment="1">
      <alignment horizontal="center" vertical="center"/>
    </xf>
    <xf numFmtId="0" fontId="67" fillId="5" borderId="0" xfId="0" applyFont="1" applyFill="1" applyBorder="1" applyAlignment="1">
      <alignment horizontal="center"/>
    </xf>
    <xf numFmtId="0" fontId="14" fillId="0" borderId="0" xfId="0" applyFont="1" applyBorder="1" applyAlignment="1">
      <alignment horizontal="center" vertical="center"/>
    </xf>
    <xf numFmtId="3" fontId="14" fillId="0" borderId="0" xfId="0" applyNumberFormat="1" applyFont="1" applyBorder="1" applyAlignment="1">
      <alignment horizontal="center" vertical="center"/>
    </xf>
    <xf numFmtId="3" fontId="14" fillId="0" borderId="0" xfId="0" applyNumberFormat="1" applyFont="1" applyBorder="1" applyAlignment="1">
      <alignment horizontal="center"/>
    </xf>
    <xf numFmtId="3" fontId="13" fillId="5" borderId="0" xfId="0" applyNumberFormat="1" applyFont="1" applyFill="1" applyBorder="1" applyAlignment="1">
      <alignment horizontal="center"/>
    </xf>
    <xf numFmtId="0" fontId="67" fillId="5" borderId="44" xfId="0" applyFont="1" applyFill="1" applyBorder="1" applyAlignment="1">
      <alignment horizontal="center"/>
    </xf>
    <xf numFmtId="0" fontId="15" fillId="0" borderId="0" xfId="0" applyFont="1" applyAlignment="1" applyProtection="1">
      <alignment horizontal="center"/>
      <protection locked="0"/>
    </xf>
    <xf numFmtId="0" fontId="8" fillId="0" borderId="0" xfId="0" applyFont="1" applyAlignment="1" applyProtection="1">
      <alignment horizontal="left" vertical="top" wrapText="1"/>
      <protection locked="0"/>
    </xf>
    <xf numFmtId="3" fontId="28" fillId="0" borderId="0" xfId="0" applyNumberFormat="1" applyFont="1" applyFill="1" applyAlignment="1">
      <alignment horizontal="left" vertical="center"/>
    </xf>
    <xf numFmtId="164" fontId="28" fillId="0" borderId="0" xfId="0" applyNumberFormat="1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9" fontId="0" fillId="0" borderId="0" xfId="1" applyFont="1" applyAlignment="1">
      <alignment horizontal="left" vertical="center"/>
    </xf>
    <xf numFmtId="0" fontId="29" fillId="0" borderId="0" xfId="0" applyFont="1" applyFill="1" applyBorder="1" applyAlignment="1">
      <alignment vertical="center" wrapText="1"/>
    </xf>
    <xf numFmtId="0" fontId="69" fillId="0" borderId="0" xfId="0" applyFont="1" applyFill="1" applyBorder="1" applyAlignment="1">
      <alignment vertical="center"/>
    </xf>
    <xf numFmtId="165" fontId="7" fillId="0" borderId="0" xfId="0" applyNumberFormat="1" applyFont="1" applyFill="1" applyAlignment="1">
      <alignment horizontal="center" vertical="center"/>
    </xf>
    <xf numFmtId="164" fontId="7" fillId="0" borderId="0" xfId="0" applyNumberFormat="1" applyFont="1" applyFill="1" applyAlignment="1">
      <alignment horizontal="center" vertical="center"/>
    </xf>
    <xf numFmtId="0" fontId="29" fillId="0" borderId="0" xfId="0" applyFont="1" applyFill="1" applyAlignment="1">
      <alignment vertical="center"/>
    </xf>
    <xf numFmtId="166" fontId="7" fillId="0" borderId="0" xfId="0" applyNumberFormat="1" applyFont="1" applyFill="1" applyAlignment="1">
      <alignment horizontal="center" vertical="center"/>
    </xf>
    <xf numFmtId="0" fontId="70" fillId="0" borderId="0" xfId="9" applyFont="1"/>
    <xf numFmtId="0" fontId="13" fillId="20" borderId="3" xfId="0" applyFont="1" applyFill="1" applyBorder="1" applyAlignment="1">
      <alignment horizontal="center" vertical="center"/>
    </xf>
    <xf numFmtId="3" fontId="13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3" xfId="0" applyFont="1" applyBorder="1"/>
    <xf numFmtId="0" fontId="14" fillId="21" borderId="3" xfId="0" applyFont="1" applyFill="1" applyBorder="1"/>
    <xf numFmtId="165" fontId="13" fillId="5" borderId="3" xfId="0" applyNumberFormat="1" applyFont="1" applyFill="1" applyBorder="1" applyAlignment="1">
      <alignment horizontal="center" vertical="center"/>
    </xf>
    <xf numFmtId="165" fontId="14" fillId="0" borderId="3" xfId="0" applyNumberFormat="1" applyFont="1" applyBorder="1" applyAlignment="1">
      <alignment horizontal="center" vertical="center" wrapText="1"/>
    </xf>
    <xf numFmtId="165" fontId="13" fillId="5" borderId="3" xfId="0" applyNumberFormat="1" applyFont="1" applyFill="1" applyBorder="1" applyAlignment="1" applyProtection="1">
      <alignment horizontal="center" vertical="center" wrapText="1"/>
      <protection locked="0"/>
    </xf>
    <xf numFmtId="165" fontId="14" fillId="0" borderId="3" xfId="0" applyNumberFormat="1" applyFont="1" applyBorder="1" applyProtection="1">
      <protection locked="0"/>
    </xf>
    <xf numFmtId="3" fontId="25" fillId="0" borderId="3" xfId="0" applyNumberFormat="1" applyFont="1" applyBorder="1" applyAlignment="1" applyProtection="1">
      <alignment horizontal="center"/>
    </xf>
    <xf numFmtId="3" fontId="14" fillId="21" borderId="3" xfId="0" applyNumberFormat="1" applyFont="1" applyFill="1" applyBorder="1" applyAlignment="1">
      <alignment horizontal="center"/>
    </xf>
    <xf numFmtId="0" fontId="30" fillId="29" borderId="0" xfId="0" applyFont="1" applyFill="1" applyBorder="1" applyAlignment="1">
      <alignment horizontal="center" vertical="center" wrapText="1"/>
    </xf>
    <xf numFmtId="0" fontId="54" fillId="29" borderId="0" xfId="0" applyFont="1" applyFill="1" applyBorder="1" applyAlignment="1">
      <alignment horizontal="center" vertical="center" wrapText="1"/>
    </xf>
    <xf numFmtId="164" fontId="30" fillId="0" borderId="0" xfId="0" applyNumberFormat="1" applyFont="1" applyFill="1" applyBorder="1" applyAlignment="1">
      <alignment horizontal="center"/>
    </xf>
    <xf numFmtId="0" fontId="8" fillId="0" borderId="0" xfId="0" applyFont="1" applyFill="1" applyAlignment="1">
      <alignment horizontal="center"/>
    </xf>
    <xf numFmtId="0" fontId="0" fillId="0" borderId="0" xfId="0" applyFont="1"/>
    <xf numFmtId="2" fontId="8" fillId="0" borderId="0" xfId="0" applyNumberFormat="1" applyFont="1" applyFill="1" applyAlignment="1">
      <alignment horizontal="center"/>
    </xf>
    <xf numFmtId="2" fontId="0" fillId="0" borderId="0" xfId="0" applyNumberFormat="1" applyFont="1"/>
    <xf numFmtId="0" fontId="61" fillId="0" borderId="0" xfId="0" applyFont="1" applyFill="1" applyBorder="1" applyAlignment="1">
      <alignment horizontal="center"/>
    </xf>
    <xf numFmtId="0" fontId="46" fillId="0" borderId="0" xfId="0" applyFont="1" applyFill="1" applyAlignment="1">
      <alignment horizontal="center" vertical="center"/>
    </xf>
    <xf numFmtId="0" fontId="0" fillId="0" borderId="0" xfId="0" applyFont="1" applyAlignment="1">
      <alignment horizontal="center"/>
    </xf>
    <xf numFmtId="2" fontId="0" fillId="0" borderId="0" xfId="0" applyNumberFormat="1" applyFont="1" applyAlignment="1">
      <alignment horizontal="center"/>
    </xf>
    <xf numFmtId="0" fontId="72" fillId="0" borderId="69" xfId="0" applyFont="1" applyFill="1" applyBorder="1" applyAlignment="1">
      <alignment horizontal="left" vertical="center"/>
    </xf>
    <xf numFmtId="0" fontId="72" fillId="0" borderId="70" xfId="0" applyFont="1" applyFill="1" applyBorder="1" applyAlignment="1">
      <alignment horizontal="left" vertical="center"/>
    </xf>
    <xf numFmtId="0" fontId="72" fillId="0" borderId="71" xfId="0" applyFont="1" applyFill="1" applyBorder="1" applyAlignment="1">
      <alignment horizontal="left" vertical="center"/>
    </xf>
    <xf numFmtId="0" fontId="62" fillId="29" borderId="65" xfId="0" applyFont="1" applyFill="1" applyBorder="1" applyAlignment="1">
      <alignment horizontal="left" vertical="center"/>
    </xf>
    <xf numFmtId="164" fontId="30" fillId="0" borderId="0" xfId="0" applyNumberFormat="1" applyFont="1" applyFill="1" applyAlignment="1">
      <alignment horizontal="center"/>
    </xf>
    <xf numFmtId="165" fontId="30" fillId="0" borderId="0" xfId="0" applyNumberFormat="1" applyFont="1" applyFill="1" applyBorder="1" applyAlignment="1">
      <alignment horizontal="center"/>
    </xf>
    <xf numFmtId="0" fontId="71" fillId="0" borderId="0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vertical="center"/>
    </xf>
    <xf numFmtId="0" fontId="61" fillId="0" borderId="69" xfId="0" applyFont="1" applyFill="1" applyBorder="1" applyAlignment="1">
      <alignment vertical="center"/>
    </xf>
    <xf numFmtId="0" fontId="61" fillId="0" borderId="71" xfId="0" applyFont="1" applyFill="1" applyBorder="1" applyAlignment="1">
      <alignment vertical="center"/>
    </xf>
    <xf numFmtId="0" fontId="71" fillId="0" borderId="40" xfId="0" applyFont="1" applyFill="1" applyBorder="1" applyAlignment="1">
      <alignment horizontal="center" vertical="center" wrapText="1"/>
    </xf>
    <xf numFmtId="0" fontId="5" fillId="2" borderId="5" xfId="2" applyFont="1" applyBorder="1" applyAlignment="1">
      <alignment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70" fillId="0" borderId="0" xfId="9" applyFont="1" applyAlignment="1">
      <alignment vertical="center"/>
    </xf>
    <xf numFmtId="0" fontId="30" fillId="0" borderId="0" xfId="0" applyFont="1" applyFill="1" applyAlignment="1">
      <alignment horizontal="center" vertical="center" wrapText="1"/>
    </xf>
    <xf numFmtId="0" fontId="8" fillId="0" borderId="0" xfId="0" applyFont="1" applyFill="1"/>
    <xf numFmtId="0" fontId="7" fillId="0" borderId="0" xfId="0" applyNumberFormat="1" applyFont="1" applyFill="1" applyBorder="1" applyAlignment="1">
      <alignment horizontal="center" vertical="center"/>
    </xf>
    <xf numFmtId="2" fontId="6" fillId="0" borderId="0" xfId="0" applyNumberFormat="1" applyFont="1" applyFill="1" applyBorder="1" applyAlignment="1">
      <alignment horizontal="center" vertical="center"/>
    </xf>
    <xf numFmtId="2" fontId="7" fillId="0" borderId="0" xfId="0" applyNumberFormat="1" applyFont="1" applyFill="1" applyBorder="1" applyAlignment="1">
      <alignment horizontal="center"/>
    </xf>
    <xf numFmtId="0" fontId="61" fillId="4" borderId="0" xfId="0" applyFont="1" applyFill="1" applyBorder="1" applyAlignment="1">
      <alignment horizontal="center"/>
    </xf>
    <xf numFmtId="164" fontId="30" fillId="4" borderId="0" xfId="0" applyNumberFormat="1" applyFont="1" applyFill="1" applyBorder="1" applyAlignment="1">
      <alignment horizontal="center"/>
    </xf>
    <xf numFmtId="0" fontId="61" fillId="0" borderId="0" xfId="0" applyFont="1" applyBorder="1" applyAlignment="1">
      <alignment horizontal="center"/>
    </xf>
    <xf numFmtId="164" fontId="30" fillId="0" borderId="0" xfId="0" applyNumberFormat="1" applyFont="1" applyBorder="1" applyAlignment="1">
      <alignment horizontal="center"/>
    </xf>
    <xf numFmtId="164" fontId="30" fillId="4" borderId="2" xfId="0" applyNumberFormat="1" applyFont="1" applyFill="1" applyBorder="1" applyAlignment="1">
      <alignment horizontal="center"/>
    </xf>
    <xf numFmtId="0" fontId="30" fillId="3" borderId="1" xfId="0" applyFont="1" applyFill="1" applyBorder="1" applyAlignment="1">
      <alignment horizontal="center" vertical="center" wrapText="1"/>
    </xf>
    <xf numFmtId="0" fontId="61" fillId="0" borderId="0" xfId="0" applyFont="1" applyFill="1" applyBorder="1" applyAlignment="1">
      <alignment vertical="center"/>
    </xf>
    <xf numFmtId="3" fontId="61" fillId="0" borderId="0" xfId="0" applyNumberFormat="1" applyFont="1" applyFill="1" applyBorder="1" applyAlignment="1">
      <alignment horizontal="center" vertical="center"/>
    </xf>
    <xf numFmtId="164" fontId="72" fillId="0" borderId="0" xfId="0" applyNumberFormat="1" applyFont="1" applyAlignment="1">
      <alignment horizontal="center"/>
    </xf>
    <xf numFmtId="4" fontId="61" fillId="0" borderId="0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center"/>
    </xf>
    <xf numFmtId="3" fontId="30" fillId="0" borderId="0" xfId="0" applyNumberFormat="1" applyFont="1" applyFill="1" applyBorder="1" applyAlignment="1">
      <alignment horizontal="center" vertical="center"/>
    </xf>
    <xf numFmtId="165" fontId="30" fillId="0" borderId="40" xfId="0" applyNumberFormat="1" applyFont="1" applyFill="1" applyBorder="1" applyAlignment="1">
      <alignment horizontal="center" vertical="center"/>
    </xf>
    <xf numFmtId="164" fontId="30" fillId="0" borderId="0" xfId="0" applyNumberFormat="1" applyFont="1" applyFill="1" applyBorder="1" applyAlignment="1">
      <alignment horizontal="center" vertical="center"/>
    </xf>
    <xf numFmtId="4" fontId="30" fillId="0" borderId="39" xfId="0" applyNumberFormat="1" applyFont="1" applyFill="1" applyBorder="1" applyAlignment="1">
      <alignment horizontal="center" vertical="center"/>
    </xf>
    <xf numFmtId="164" fontId="72" fillId="0" borderId="0" xfId="0" applyNumberFormat="1" applyFont="1" applyBorder="1" applyAlignment="1">
      <alignment horizontal="center"/>
    </xf>
    <xf numFmtId="3" fontId="61" fillId="0" borderId="39" xfId="0" applyNumberFormat="1" applyFont="1" applyFill="1" applyBorder="1" applyAlignment="1">
      <alignment horizontal="center" vertical="center"/>
    </xf>
    <xf numFmtId="164" fontId="61" fillId="0" borderId="0" xfId="0" applyNumberFormat="1" applyFont="1" applyFill="1" applyBorder="1" applyAlignment="1">
      <alignment horizontal="center" vertical="center"/>
    </xf>
    <xf numFmtId="4" fontId="61" fillId="0" borderId="39" xfId="0" applyNumberFormat="1" applyFont="1" applyFill="1" applyBorder="1" applyAlignment="1">
      <alignment horizontal="center" vertical="center"/>
    </xf>
    <xf numFmtId="165" fontId="61" fillId="0" borderId="40" xfId="0" applyNumberFormat="1" applyFont="1" applyFill="1" applyBorder="1" applyAlignment="1">
      <alignment horizontal="center" vertical="center"/>
    </xf>
    <xf numFmtId="165" fontId="30" fillId="0" borderId="0" xfId="0" applyNumberFormat="1" applyFont="1" applyFill="1" applyBorder="1" applyAlignment="1">
      <alignment horizontal="center" vertical="center"/>
    </xf>
    <xf numFmtId="3" fontId="30" fillId="0" borderId="39" xfId="0" applyNumberFormat="1" applyFont="1" applyFill="1" applyBorder="1" applyAlignment="1">
      <alignment horizontal="center" vertical="center"/>
    </xf>
    <xf numFmtId="165" fontId="61" fillId="0" borderId="0" xfId="0" applyNumberFormat="1" applyFont="1" applyFill="1" applyBorder="1" applyAlignment="1">
      <alignment horizontal="center" vertical="center"/>
    </xf>
    <xf numFmtId="4" fontId="30" fillId="0" borderId="0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/>
    </xf>
    <xf numFmtId="0" fontId="30" fillId="4" borderId="2" xfId="0" applyFont="1" applyFill="1" applyBorder="1" applyAlignment="1">
      <alignment horizontal="center"/>
    </xf>
    <xf numFmtId="165" fontId="30" fillId="0" borderId="0" xfId="0" applyNumberFormat="1" applyFont="1" applyFill="1" applyAlignment="1">
      <alignment horizontal="center" vertical="center"/>
    </xf>
    <xf numFmtId="3" fontId="61" fillId="0" borderId="0" xfId="0" applyNumberFormat="1" applyFont="1" applyFill="1" applyAlignment="1">
      <alignment horizontal="center" vertical="center"/>
    </xf>
    <xf numFmtId="166" fontId="30" fillId="0" borderId="0" xfId="4" applyNumberFormat="1" applyFont="1" applyFill="1" applyBorder="1" applyAlignment="1">
      <alignment horizontal="center" vertical="center"/>
    </xf>
    <xf numFmtId="166" fontId="61" fillId="0" borderId="0" xfId="0" applyNumberFormat="1" applyFont="1" applyFill="1" applyBorder="1" applyAlignment="1">
      <alignment horizontal="center" vertical="center"/>
    </xf>
    <xf numFmtId="10" fontId="30" fillId="0" borderId="0" xfId="0" applyNumberFormat="1" applyFont="1" applyFill="1" applyBorder="1" applyAlignment="1">
      <alignment horizontal="center" vertical="center"/>
    </xf>
    <xf numFmtId="3" fontId="30" fillId="0" borderId="0" xfId="0" applyNumberFormat="1" applyFont="1" applyFill="1" applyAlignment="1">
      <alignment horizontal="center" vertical="center"/>
    </xf>
    <xf numFmtId="10" fontId="30" fillId="0" borderId="0" xfId="0" applyNumberFormat="1" applyFont="1" applyFill="1" applyAlignment="1">
      <alignment horizontal="center" vertical="center"/>
    </xf>
    <xf numFmtId="0" fontId="61" fillId="0" borderId="0" xfId="0" applyFont="1" applyFill="1" applyBorder="1" applyAlignment="1">
      <alignment horizontal="center" vertical="center"/>
    </xf>
    <xf numFmtId="0" fontId="61" fillId="0" borderId="0" xfId="0" applyFont="1" applyFill="1" applyAlignment="1">
      <alignment horizontal="center"/>
    </xf>
    <xf numFmtId="3" fontId="61" fillId="0" borderId="0" xfId="0" applyNumberFormat="1" applyFont="1" applyFill="1" applyAlignment="1">
      <alignment horizontal="center"/>
    </xf>
    <xf numFmtId="166" fontId="30" fillId="0" borderId="0" xfId="4" applyNumberFormat="1" applyFont="1" applyFill="1" applyBorder="1" applyAlignment="1">
      <alignment horizontal="center"/>
    </xf>
    <xf numFmtId="1" fontId="61" fillId="0" borderId="0" xfId="0" applyNumberFormat="1" applyFont="1" applyFill="1" applyBorder="1" applyAlignment="1">
      <alignment horizontal="center"/>
    </xf>
    <xf numFmtId="1" fontId="61" fillId="0" borderId="0" xfId="0" applyNumberFormat="1" applyFont="1" applyFill="1" applyAlignment="1">
      <alignment horizontal="center"/>
    </xf>
    <xf numFmtId="1" fontId="30" fillId="0" borderId="0" xfId="0" applyNumberFormat="1" applyFont="1" applyFill="1" applyBorder="1" applyAlignment="1">
      <alignment horizontal="center" vertical="center" wrapText="1"/>
    </xf>
    <xf numFmtId="0" fontId="30" fillId="0" borderId="0" xfId="0" applyFont="1" applyFill="1" applyBorder="1"/>
    <xf numFmtId="3" fontId="30" fillId="0" borderId="0" xfId="0" applyNumberFormat="1" applyFont="1" applyFill="1" applyBorder="1" applyAlignment="1">
      <alignment horizontal="center"/>
    </xf>
    <xf numFmtId="0" fontId="30" fillId="0" borderId="1" xfId="0" applyFont="1" applyFill="1" applyBorder="1" applyAlignment="1">
      <alignment horizontal="center" vertical="center" wrapText="1"/>
    </xf>
    <xf numFmtId="164" fontId="61" fillId="0" borderId="0" xfId="0" applyNumberFormat="1" applyFont="1" applyFill="1" applyAlignment="1">
      <alignment horizontal="center"/>
    </xf>
    <xf numFmtId="0" fontId="72" fillId="0" borderId="0" xfId="0" applyFont="1" applyFill="1"/>
    <xf numFmtId="164" fontId="61" fillId="0" borderId="0" xfId="0" applyNumberFormat="1" applyFont="1" applyFill="1" applyBorder="1" applyAlignment="1">
      <alignment horizontal="center"/>
    </xf>
    <xf numFmtId="164" fontId="61" fillId="0" borderId="2" xfId="0" applyNumberFormat="1" applyFont="1" applyFill="1" applyBorder="1" applyAlignment="1">
      <alignment horizontal="center"/>
    </xf>
    <xf numFmtId="0" fontId="72" fillId="0" borderId="0" xfId="0" applyFont="1" applyFill="1" applyBorder="1"/>
    <xf numFmtId="0" fontId="30" fillId="0" borderId="23" xfId="0" applyFont="1" applyFill="1" applyBorder="1" applyAlignment="1">
      <alignment horizontal="center" vertical="center" wrapText="1"/>
    </xf>
    <xf numFmtId="0" fontId="30" fillId="0" borderId="5" xfId="0" applyFont="1" applyFill="1" applyBorder="1" applyAlignment="1">
      <alignment horizontal="center" vertical="center" wrapText="1"/>
    </xf>
    <xf numFmtId="0" fontId="30" fillId="0" borderId="6" xfId="0" applyFont="1" applyFill="1" applyBorder="1" applyAlignment="1">
      <alignment horizontal="center" vertical="center" wrapText="1"/>
    </xf>
    <xf numFmtId="0" fontId="61" fillId="0" borderId="23" xfId="0" applyFont="1" applyFill="1" applyBorder="1"/>
    <xf numFmtId="165" fontId="61" fillId="0" borderId="0" xfId="0" applyNumberFormat="1" applyFont="1" applyFill="1" applyBorder="1" applyAlignment="1">
      <alignment horizontal="center"/>
    </xf>
    <xf numFmtId="165" fontId="61" fillId="0" borderId="23" xfId="0" applyNumberFormat="1" applyFont="1" applyFill="1" applyBorder="1" applyAlignment="1">
      <alignment horizontal="center"/>
    </xf>
    <xf numFmtId="0" fontId="30" fillId="0" borderId="23" xfId="0" applyFont="1" applyFill="1" applyBorder="1"/>
    <xf numFmtId="165" fontId="30" fillId="0" borderId="23" xfId="0" applyNumberFormat="1" applyFont="1" applyFill="1" applyBorder="1" applyAlignment="1">
      <alignment horizontal="center"/>
    </xf>
    <xf numFmtId="165" fontId="30" fillId="0" borderId="0" xfId="0" applyNumberFormat="1" applyFont="1" applyFill="1" applyAlignment="1">
      <alignment horizontal="center"/>
    </xf>
    <xf numFmtId="1" fontId="30" fillId="0" borderId="0" xfId="0" applyNumberFormat="1" applyFont="1" applyFill="1" applyBorder="1" applyAlignment="1">
      <alignment horizontal="center"/>
    </xf>
    <xf numFmtId="166" fontId="30" fillId="0" borderId="0" xfId="0" applyNumberFormat="1" applyFont="1" applyFill="1" applyBorder="1" applyAlignment="1">
      <alignment horizontal="center" vertical="center"/>
    </xf>
    <xf numFmtId="3" fontId="61" fillId="0" borderId="0" xfId="1" applyNumberFormat="1" applyFont="1" applyFill="1" applyBorder="1" applyAlignment="1">
      <alignment horizontal="center" vertical="center"/>
    </xf>
    <xf numFmtId="3" fontId="30" fillId="0" borderId="0" xfId="4" applyNumberFormat="1" applyFont="1" applyFill="1" applyBorder="1" applyAlignment="1">
      <alignment horizontal="center" vertical="center"/>
    </xf>
    <xf numFmtId="3" fontId="30" fillId="0" borderId="0" xfId="1" applyNumberFormat="1" applyFont="1" applyFill="1" applyBorder="1" applyAlignment="1">
      <alignment horizontal="center" vertical="center"/>
    </xf>
    <xf numFmtId="0" fontId="61" fillId="0" borderId="0" xfId="0" applyFont="1" applyFill="1" applyAlignment="1">
      <alignment vertical="center"/>
    </xf>
    <xf numFmtId="165" fontId="61" fillId="0" borderId="0" xfId="0" applyNumberFormat="1" applyFont="1" applyFill="1" applyAlignment="1">
      <alignment horizontal="center"/>
    </xf>
    <xf numFmtId="0" fontId="18" fillId="29" borderId="74" xfId="0" applyFont="1" applyFill="1" applyBorder="1" applyAlignment="1">
      <alignment horizontal="center" vertical="center"/>
    </xf>
    <xf numFmtId="0" fontId="18" fillId="29" borderId="64" xfId="0" applyNumberFormat="1" applyFont="1" applyFill="1" applyBorder="1" applyAlignment="1">
      <alignment horizontal="center" vertical="center"/>
    </xf>
    <xf numFmtId="0" fontId="18" fillId="29" borderId="64" xfId="0" applyFont="1" applyFill="1" applyBorder="1" applyAlignment="1">
      <alignment horizontal="center" vertical="center"/>
    </xf>
    <xf numFmtId="0" fontId="18" fillId="29" borderId="75" xfId="0" applyFont="1" applyFill="1" applyBorder="1" applyAlignment="1">
      <alignment horizontal="center" vertical="center"/>
    </xf>
    <xf numFmtId="0" fontId="18" fillId="29" borderId="74" xfId="0" applyFont="1" applyFill="1" applyBorder="1" applyAlignment="1">
      <alignment horizontal="center" vertical="center" wrapText="1"/>
    </xf>
    <xf numFmtId="0" fontId="18" fillId="29" borderId="64" xfId="0" applyFont="1" applyFill="1" applyBorder="1" applyAlignment="1">
      <alignment horizontal="center" vertical="center" wrapText="1"/>
    </xf>
    <xf numFmtId="0" fontId="18" fillId="29" borderId="75" xfId="0" applyFont="1" applyFill="1" applyBorder="1" applyAlignment="1">
      <alignment horizontal="center" vertical="center" wrapText="1"/>
    </xf>
    <xf numFmtId="0" fontId="72" fillId="0" borderId="76" xfId="0" applyFont="1" applyFill="1" applyBorder="1" applyAlignment="1">
      <alignment horizontal="center" vertical="center"/>
    </xf>
    <xf numFmtId="0" fontId="72" fillId="0" borderId="26" xfId="0" applyFont="1" applyFill="1" applyBorder="1" applyAlignment="1">
      <alignment horizontal="center" vertical="center"/>
    </xf>
    <xf numFmtId="3" fontId="72" fillId="0" borderId="77" xfId="0" applyNumberFormat="1" applyFont="1" applyFill="1" applyBorder="1" applyAlignment="1">
      <alignment horizontal="center" vertical="center"/>
    </xf>
    <xf numFmtId="164" fontId="72" fillId="0" borderId="76" xfId="0" applyNumberFormat="1" applyFont="1" applyFill="1" applyBorder="1" applyAlignment="1">
      <alignment horizontal="center" vertical="center"/>
    </xf>
    <xf numFmtId="164" fontId="72" fillId="0" borderId="26" xfId="0" applyNumberFormat="1" applyFont="1" applyFill="1" applyBorder="1" applyAlignment="1">
      <alignment horizontal="center" vertical="center"/>
    </xf>
    <xf numFmtId="165" fontId="64" fillId="0" borderId="26" xfId="0" applyNumberFormat="1" applyFont="1" applyFill="1" applyBorder="1" applyAlignment="1">
      <alignment horizontal="center" vertical="center"/>
    </xf>
    <xf numFmtId="165" fontId="64" fillId="0" borderId="77" xfId="0" applyNumberFormat="1" applyFont="1" applyFill="1" applyBorder="1" applyAlignment="1">
      <alignment horizontal="center" vertical="center"/>
    </xf>
    <xf numFmtId="0" fontId="72" fillId="0" borderId="78" xfId="0" applyFont="1" applyFill="1" applyBorder="1" applyAlignment="1">
      <alignment horizontal="center" vertical="center"/>
    </xf>
    <xf numFmtId="0" fontId="72" fillId="0" borderId="23" xfId="0" applyFont="1" applyFill="1" applyBorder="1" applyAlignment="1">
      <alignment horizontal="center" vertical="center"/>
    </xf>
    <xf numFmtId="3" fontId="72" fillId="0" borderId="79" xfId="0" applyNumberFormat="1" applyFont="1" applyFill="1" applyBorder="1" applyAlignment="1">
      <alignment horizontal="center" vertical="center"/>
    </xf>
    <xf numFmtId="164" fontId="72" fillId="0" borderId="78" xfId="0" applyNumberFormat="1" applyFont="1" applyFill="1" applyBorder="1" applyAlignment="1">
      <alignment horizontal="center" vertical="center"/>
    </xf>
    <xf numFmtId="164" fontId="72" fillId="0" borderId="23" xfId="0" applyNumberFormat="1" applyFont="1" applyFill="1" applyBorder="1" applyAlignment="1">
      <alignment horizontal="center" vertical="center"/>
    </xf>
    <xf numFmtId="165" fontId="64" fillId="0" borderId="23" xfId="0" applyNumberFormat="1" applyFont="1" applyFill="1" applyBorder="1" applyAlignment="1">
      <alignment horizontal="center" vertical="center"/>
    </xf>
    <xf numFmtId="165" fontId="64" fillId="0" borderId="79" xfId="0" applyNumberFormat="1" applyFont="1" applyFill="1" applyBorder="1" applyAlignment="1">
      <alignment horizontal="center" vertical="center"/>
    </xf>
    <xf numFmtId="0" fontId="72" fillId="0" borderId="80" xfId="0" applyFont="1" applyFill="1" applyBorder="1" applyAlignment="1">
      <alignment horizontal="center" vertical="center"/>
    </xf>
    <xf numFmtId="0" fontId="72" fillId="0" borderId="25" xfId="0" applyFont="1" applyFill="1" applyBorder="1" applyAlignment="1">
      <alignment horizontal="center" vertical="center"/>
    </xf>
    <xf numFmtId="3" fontId="72" fillId="0" borderId="81" xfId="0" applyNumberFormat="1" applyFont="1" applyFill="1" applyBorder="1" applyAlignment="1">
      <alignment horizontal="center" vertical="center"/>
    </xf>
    <xf numFmtId="164" fontId="72" fillId="0" borderId="80" xfId="0" applyNumberFormat="1" applyFont="1" applyFill="1" applyBorder="1" applyAlignment="1">
      <alignment horizontal="center" vertical="center"/>
    </xf>
    <xf numFmtId="164" fontId="72" fillId="0" borderId="25" xfId="0" applyNumberFormat="1" applyFont="1" applyFill="1" applyBorder="1" applyAlignment="1">
      <alignment horizontal="center" vertical="center"/>
    </xf>
    <xf numFmtId="165" fontId="64" fillId="0" borderId="25" xfId="0" applyNumberFormat="1" applyFont="1" applyFill="1" applyBorder="1" applyAlignment="1">
      <alignment horizontal="center" vertical="center"/>
    </xf>
    <xf numFmtId="165" fontId="64" fillId="0" borderId="81" xfId="0" applyNumberFormat="1" applyFont="1" applyFill="1" applyBorder="1" applyAlignment="1">
      <alignment horizontal="center" vertical="center"/>
    </xf>
    <xf numFmtId="0" fontId="30" fillId="29" borderId="65" xfId="0" applyFont="1" applyFill="1" applyBorder="1" applyAlignment="1">
      <alignment vertical="center"/>
    </xf>
    <xf numFmtId="0" fontId="62" fillId="29" borderId="82" xfId="0" applyFont="1" applyFill="1" applyBorder="1" applyAlignment="1">
      <alignment horizontal="center" vertical="center"/>
    </xf>
    <xf numFmtId="0" fontId="62" fillId="29" borderId="62" xfId="0" applyFont="1" applyFill="1" applyBorder="1" applyAlignment="1">
      <alignment horizontal="center" vertical="center"/>
    </xf>
    <xf numFmtId="0" fontId="62" fillId="29" borderId="83" xfId="0" applyFont="1" applyFill="1" applyBorder="1" applyAlignment="1">
      <alignment horizontal="center" vertical="center"/>
    </xf>
    <xf numFmtId="164" fontId="62" fillId="29" borderId="82" xfId="0" applyNumberFormat="1" applyFont="1" applyFill="1" applyBorder="1" applyAlignment="1">
      <alignment horizontal="center" vertical="center"/>
    </xf>
    <xf numFmtId="164" fontId="62" fillId="29" borderId="62" xfId="0" applyNumberFormat="1" applyFont="1" applyFill="1" applyBorder="1" applyAlignment="1">
      <alignment horizontal="center" vertical="center"/>
    </xf>
    <xf numFmtId="165" fontId="63" fillId="29" borderId="62" xfId="0" applyNumberFormat="1" applyFont="1" applyFill="1" applyBorder="1" applyAlignment="1">
      <alignment horizontal="center" vertical="center"/>
    </xf>
    <xf numFmtId="165" fontId="63" fillId="29" borderId="83" xfId="0" applyNumberFormat="1" applyFont="1" applyFill="1" applyBorder="1" applyAlignment="1">
      <alignment horizontal="center" vertical="center"/>
    </xf>
    <xf numFmtId="0" fontId="72" fillId="0" borderId="84" xfId="0" applyFont="1" applyFill="1" applyBorder="1" applyAlignment="1">
      <alignment horizontal="center" vertical="center"/>
    </xf>
    <xf numFmtId="0" fontId="72" fillId="0" borderId="0" xfId="0" applyFont="1" applyFill="1" applyBorder="1" applyAlignment="1">
      <alignment horizontal="center" vertical="center"/>
    </xf>
    <xf numFmtId="3" fontId="72" fillId="0" borderId="85" xfId="0" applyNumberFormat="1" applyFont="1" applyFill="1" applyBorder="1" applyAlignment="1">
      <alignment horizontal="center" vertical="center"/>
    </xf>
    <xf numFmtId="164" fontId="72" fillId="0" borderId="84" xfId="0" applyNumberFormat="1" applyFont="1" applyFill="1" applyBorder="1" applyAlignment="1">
      <alignment horizontal="center" vertical="center"/>
    </xf>
    <xf numFmtId="164" fontId="72" fillId="0" borderId="0" xfId="0" applyNumberFormat="1" applyFont="1" applyFill="1" applyBorder="1" applyAlignment="1">
      <alignment horizontal="center" vertical="center"/>
    </xf>
    <xf numFmtId="165" fontId="64" fillId="0" borderId="0" xfId="0" applyNumberFormat="1" applyFont="1" applyFill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85" xfId="0" applyFont="1" applyBorder="1" applyAlignment="1">
      <alignment horizontal="center" vertical="center"/>
    </xf>
    <xf numFmtId="166" fontId="62" fillId="29" borderId="82" xfId="1" applyNumberFormat="1" applyFont="1" applyFill="1" applyBorder="1" applyAlignment="1">
      <alignment horizontal="center" vertical="center"/>
    </xf>
    <xf numFmtId="166" fontId="62" fillId="29" borderId="62" xfId="1" applyNumberFormat="1" applyFont="1" applyFill="1" applyBorder="1" applyAlignment="1">
      <alignment horizontal="center" vertical="center"/>
    </xf>
    <xf numFmtId="166" fontId="62" fillId="29" borderId="83" xfId="1" applyNumberFormat="1" applyFont="1" applyFill="1" applyBorder="1" applyAlignment="1">
      <alignment horizontal="center" vertical="center"/>
    </xf>
    <xf numFmtId="0" fontId="18" fillId="29" borderId="23" xfId="2" applyFont="1" applyFill="1" applyBorder="1" applyAlignment="1">
      <alignment horizontal="center" vertical="center" wrapText="1"/>
    </xf>
    <xf numFmtId="0" fontId="18" fillId="29" borderId="23" xfId="2" applyFont="1" applyFill="1" applyBorder="1" applyAlignment="1">
      <alignment horizontal="center" vertical="center" wrapText="1"/>
    </xf>
    <xf numFmtId="0" fontId="3" fillId="0" borderId="23" xfId="7" applyFont="1" applyFill="1" applyBorder="1" applyAlignment="1">
      <alignment horizontal="justify" vertical="center" wrapText="1"/>
    </xf>
    <xf numFmtId="3" fontId="3" fillId="0" borderId="23" xfId="7" applyNumberFormat="1" applyFont="1" applyFill="1" applyBorder="1" applyAlignment="1">
      <alignment vertical="center"/>
    </xf>
    <xf numFmtId="0" fontId="3" fillId="25" borderId="23" xfId="7" applyFont="1" applyFill="1" applyBorder="1" applyAlignment="1">
      <alignment horizontal="justify" vertical="center" wrapText="1"/>
    </xf>
    <xf numFmtId="3" fontId="3" fillId="25" borderId="23" xfId="7" applyNumberFormat="1" applyFont="1" applyFill="1" applyBorder="1" applyAlignment="1">
      <alignment vertical="center"/>
    </xf>
    <xf numFmtId="0" fontId="3" fillId="13" borderId="23" xfId="8" applyFont="1" applyFill="1" applyBorder="1" applyAlignment="1">
      <alignment horizontal="justify" vertical="center" wrapText="1"/>
    </xf>
    <xf numFmtId="3" fontId="3" fillId="13" borderId="23" xfId="8" applyNumberFormat="1" applyFont="1" applyFill="1" applyBorder="1" applyAlignment="1">
      <alignment vertical="center"/>
    </xf>
    <xf numFmtId="0" fontId="72" fillId="25" borderId="23" xfId="0" applyFont="1" applyFill="1" applyBorder="1" applyAlignment="1">
      <alignment horizontal="justify" vertical="center" wrapText="1"/>
    </xf>
    <xf numFmtId="0" fontId="72" fillId="0" borderId="23" xfId="0" applyFont="1" applyBorder="1" applyAlignment="1">
      <alignment horizontal="justify" vertical="center" wrapText="1"/>
    </xf>
    <xf numFmtId="0" fontId="72" fillId="0" borderId="25" xfId="0" applyFont="1" applyBorder="1" applyAlignment="1">
      <alignment horizontal="justify" vertical="center" wrapText="1"/>
    </xf>
    <xf numFmtId="3" fontId="3" fillId="0" borderId="25" xfId="7" applyNumberFormat="1" applyFont="1" applyFill="1" applyBorder="1" applyAlignment="1">
      <alignment vertical="center"/>
    </xf>
    <xf numFmtId="0" fontId="72" fillId="25" borderId="86" xfId="0" applyFont="1" applyFill="1" applyBorder="1" applyAlignment="1">
      <alignment horizontal="justify" vertical="center" wrapText="1"/>
    </xf>
    <xf numFmtId="3" fontId="3" fillId="25" borderId="86" xfId="7" applyNumberFormat="1" applyFont="1" applyFill="1" applyBorder="1" applyAlignment="1">
      <alignment vertical="center"/>
    </xf>
    <xf numFmtId="0" fontId="3" fillId="0" borderId="23" xfId="7" applyFont="1" applyFill="1" applyBorder="1" applyAlignment="1">
      <alignment horizontal="center" vertical="center"/>
    </xf>
    <xf numFmtId="0" fontId="3" fillId="0" borderId="23" xfId="7" applyFont="1" applyFill="1" applyBorder="1" applyAlignment="1">
      <alignment vertical="center" wrapText="1"/>
    </xf>
    <xf numFmtId="0" fontId="3" fillId="0" borderId="23" xfId="3" applyFont="1" applyBorder="1"/>
    <xf numFmtId="3" fontId="3" fillId="0" borderId="23" xfId="7" applyNumberFormat="1" applyFont="1" applyFill="1" applyBorder="1" applyAlignment="1">
      <alignment horizontal="right" vertical="center"/>
    </xf>
    <xf numFmtId="0" fontId="3" fillId="25" borderId="23" xfId="7" applyFont="1" applyFill="1" applyBorder="1" applyAlignment="1">
      <alignment horizontal="center" vertical="center"/>
    </xf>
    <xf numFmtId="0" fontId="3" fillId="25" borderId="23" xfId="7" applyFont="1" applyFill="1" applyBorder="1" applyAlignment="1">
      <alignment vertical="center" wrapText="1"/>
    </xf>
    <xf numFmtId="0" fontId="3" fillId="25" borderId="23" xfId="3" applyFont="1" applyFill="1" applyBorder="1"/>
    <xf numFmtId="3" fontId="3" fillId="25" borderId="23" xfId="7" applyNumberFormat="1" applyFont="1" applyFill="1" applyBorder="1" applyAlignment="1">
      <alignment horizontal="right" vertical="center"/>
    </xf>
    <xf numFmtId="0" fontId="3" fillId="0" borderId="88" xfId="7" applyFont="1" applyFill="1" applyBorder="1" applyAlignment="1">
      <alignment horizontal="center" vertical="center"/>
    </xf>
    <xf numFmtId="0" fontId="3" fillId="0" borderId="88" xfId="7" applyFont="1" applyFill="1" applyBorder="1" applyAlignment="1">
      <alignment vertical="center" wrapText="1"/>
    </xf>
    <xf numFmtId="0" fontId="3" fillId="0" borderId="88" xfId="3" applyFont="1" applyBorder="1"/>
    <xf numFmtId="0" fontId="72" fillId="0" borderId="88" xfId="0" applyFont="1" applyBorder="1" applyAlignment="1">
      <alignment horizontal="justify" vertical="center" wrapText="1"/>
    </xf>
    <xf numFmtId="3" fontId="3" fillId="0" borderId="88" xfId="3" applyNumberFormat="1" applyFont="1" applyBorder="1" applyAlignment="1">
      <alignment vertical="center"/>
    </xf>
    <xf numFmtId="0" fontId="3" fillId="13" borderId="86" xfId="8" applyFont="1" applyFill="1" applyBorder="1" applyAlignment="1">
      <alignment horizontal="justify" vertical="center" wrapText="1"/>
    </xf>
    <xf numFmtId="3" fontId="3" fillId="13" borderId="86" xfId="8" applyNumberFormat="1" applyFont="1" applyFill="1" applyBorder="1" applyAlignment="1">
      <alignment vertical="center"/>
    </xf>
    <xf numFmtId="0" fontId="3" fillId="0" borderId="0" xfId="7" applyFont="1" applyFill="1" applyBorder="1" applyAlignment="1">
      <alignment vertical="center"/>
    </xf>
    <xf numFmtId="0" fontId="3" fillId="0" borderId="0" xfId="7" applyFont="1" applyFill="1" applyBorder="1" applyAlignment="1">
      <alignment vertical="center" wrapText="1"/>
    </xf>
    <xf numFmtId="166" fontId="3" fillId="0" borderId="0" xfId="1" applyNumberFormat="1" applyFont="1" applyFill="1" applyBorder="1" applyAlignment="1">
      <alignment vertical="center"/>
    </xf>
    <xf numFmtId="164" fontId="3" fillId="0" borderId="0" xfId="7" applyNumberFormat="1" applyFont="1" applyFill="1" applyBorder="1" applyAlignment="1">
      <alignment horizontal="center" vertical="center"/>
    </xf>
    <xf numFmtId="3" fontId="3" fillId="0" borderId="0" xfId="7" applyNumberFormat="1" applyFont="1" applyFill="1" applyBorder="1" applyAlignment="1">
      <alignment vertical="center"/>
    </xf>
    <xf numFmtId="0" fontId="3" fillId="0" borderId="23" xfId="8" applyFont="1" applyFill="1" applyBorder="1" applyAlignment="1">
      <alignment vertical="center" wrapText="1"/>
    </xf>
    <xf numFmtId="3" fontId="3" fillId="0" borderId="23" xfId="8" applyNumberFormat="1" applyFont="1" applyFill="1" applyBorder="1" applyAlignment="1">
      <alignment vertical="center"/>
    </xf>
    <xf numFmtId="0" fontId="3" fillId="13" borderId="23" xfId="7" applyFont="1" applyFill="1" applyBorder="1" applyAlignment="1">
      <alignment vertical="center" wrapText="1"/>
    </xf>
    <xf numFmtId="3" fontId="3" fillId="13" borderId="23" xfId="7" applyNumberFormat="1" applyFont="1" applyFill="1" applyBorder="1" applyAlignment="1">
      <alignment vertical="center"/>
    </xf>
    <xf numFmtId="0" fontId="3" fillId="13" borderId="23" xfId="7" applyFont="1" applyFill="1" applyBorder="1" applyAlignment="1">
      <alignment vertical="center" wrapText="1"/>
    </xf>
    <xf numFmtId="0" fontId="18" fillId="29" borderId="23" xfId="2" applyFont="1" applyFill="1" applyBorder="1" applyAlignment="1">
      <alignment horizontal="right" vertical="center" wrapText="1"/>
    </xf>
    <xf numFmtId="168" fontId="73" fillId="13" borderId="23" xfId="6" applyNumberFormat="1" applyFont="1" applyFill="1" applyBorder="1" applyAlignment="1">
      <alignment vertical="center"/>
    </xf>
    <xf numFmtId="0" fontId="3" fillId="0" borderId="0" xfId="9" applyFont="1" applyAlignment="1">
      <alignment vertical="center" wrapText="1"/>
    </xf>
    <xf numFmtId="0" fontId="18" fillId="0" borderId="0" xfId="9" applyFont="1" applyFill="1" applyBorder="1" applyAlignment="1">
      <alignment vertical="center" wrapText="1"/>
    </xf>
    <xf numFmtId="0" fontId="18" fillId="0" borderId="0" xfId="9" applyFont="1" applyFill="1" applyBorder="1" applyAlignment="1">
      <alignment horizontal="center" vertical="center" wrapText="1"/>
    </xf>
    <xf numFmtId="0" fontId="18" fillId="0" borderId="0" xfId="9" applyFont="1" applyFill="1" applyBorder="1" applyAlignment="1">
      <alignment horizontal="center" vertical="center"/>
    </xf>
    <xf numFmtId="0" fontId="3" fillId="0" borderId="0" xfId="9" applyFont="1" applyAlignment="1">
      <alignment vertical="center"/>
    </xf>
    <xf numFmtId="0" fontId="18" fillId="2" borderId="23" xfId="2" applyFont="1" applyBorder="1" applyAlignment="1">
      <alignment horizontal="center" vertical="center"/>
    </xf>
    <xf numFmtId="0" fontId="3" fillId="0" borderId="23" xfId="9" applyFont="1" applyBorder="1" applyAlignment="1">
      <alignment horizontal="left" vertical="center" wrapText="1"/>
    </xf>
    <xf numFmtId="0" fontId="18" fillId="2" borderId="23" xfId="2" applyFont="1" applyBorder="1" applyAlignment="1">
      <alignment horizontal="left" vertical="center" wrapText="1"/>
    </xf>
    <xf numFmtId="164" fontId="18" fillId="2" borderId="23" xfId="2" applyNumberFormat="1" applyFont="1" applyBorder="1" applyAlignment="1">
      <alignment horizontal="center" vertical="center"/>
    </xf>
    <xf numFmtId="164" fontId="18" fillId="0" borderId="0" xfId="9" applyNumberFormat="1" applyFont="1" applyFill="1" applyBorder="1" applyAlignment="1">
      <alignment horizontal="center" vertical="center"/>
    </xf>
    <xf numFmtId="0" fontId="3" fillId="25" borderId="23" xfId="7" applyFont="1" applyFill="1" applyBorder="1" applyAlignment="1">
      <alignment vertical="center" wrapText="1"/>
    </xf>
    <xf numFmtId="166" fontId="3" fillId="25" borderId="23" xfId="1" applyNumberFormat="1" applyFont="1" applyFill="1" applyBorder="1" applyAlignment="1">
      <alignment horizontal="center" vertical="center"/>
    </xf>
    <xf numFmtId="0" fontId="3" fillId="0" borderId="23" xfId="7" applyFont="1" applyFill="1" applyBorder="1" applyAlignment="1">
      <alignment horizontal="center" vertical="center"/>
    </xf>
    <xf numFmtId="0" fontId="3" fillId="0" borderId="23" xfId="7" applyFont="1" applyFill="1" applyBorder="1" applyAlignment="1">
      <alignment vertical="center"/>
    </xf>
    <xf numFmtId="0" fontId="3" fillId="0" borderId="23" xfId="7" applyFont="1" applyFill="1" applyBorder="1" applyAlignment="1">
      <alignment horizontal="justify" vertical="center" wrapText="1"/>
    </xf>
    <xf numFmtId="166" fontId="3" fillId="0" borderId="23" xfId="1" applyNumberFormat="1" applyFont="1" applyFill="1" applyBorder="1" applyAlignment="1">
      <alignment horizontal="center" vertical="center"/>
    </xf>
    <xf numFmtId="0" fontId="5" fillId="29" borderId="23" xfId="2" applyFont="1" applyFill="1" applyBorder="1" applyAlignment="1">
      <alignment horizontal="center" vertical="center" wrapText="1"/>
    </xf>
    <xf numFmtId="0" fontId="18" fillId="29" borderId="23" xfId="2" applyFont="1" applyFill="1" applyBorder="1" applyAlignment="1">
      <alignment horizontal="center" vertical="center" wrapText="1"/>
    </xf>
    <xf numFmtId="0" fontId="3" fillId="25" borderId="23" xfId="7" applyFont="1" applyFill="1" applyBorder="1" applyAlignment="1">
      <alignment horizontal="center" vertical="center"/>
    </xf>
    <xf numFmtId="0" fontId="3" fillId="13" borderId="23" xfId="8" applyFont="1" applyFill="1" applyBorder="1" applyAlignment="1">
      <alignment horizontal="center" vertical="center"/>
    </xf>
    <xf numFmtId="0" fontId="3" fillId="13" borderId="23" xfId="8" applyFont="1" applyFill="1" applyBorder="1" applyAlignment="1">
      <alignment vertical="center" wrapText="1"/>
    </xf>
    <xf numFmtId="3" fontId="3" fillId="13" borderId="23" xfId="8" applyNumberFormat="1" applyFont="1" applyFill="1" applyBorder="1" applyAlignment="1">
      <alignment horizontal="center" vertical="center"/>
    </xf>
    <xf numFmtId="166" fontId="3" fillId="13" borderId="23" xfId="1" applyNumberFormat="1" applyFont="1" applyFill="1" applyBorder="1" applyAlignment="1">
      <alignment horizontal="center" vertical="center"/>
    </xf>
    <xf numFmtId="0" fontId="3" fillId="0" borderId="23" xfId="7" applyFont="1" applyFill="1" applyBorder="1" applyAlignment="1">
      <alignment vertical="center" wrapText="1"/>
    </xf>
    <xf numFmtId="167" fontId="3" fillId="13" borderId="23" xfId="6" applyNumberFormat="1" applyFont="1" applyFill="1" applyBorder="1" applyAlignment="1">
      <alignment horizontal="center" vertical="center"/>
    </xf>
    <xf numFmtId="1" fontId="3" fillId="0" borderId="23" xfId="7" applyNumberFormat="1" applyFont="1" applyFill="1" applyBorder="1" applyAlignment="1">
      <alignment horizontal="center" vertical="center"/>
    </xf>
    <xf numFmtId="0" fontId="3" fillId="13" borderId="23" xfId="7" applyFont="1" applyFill="1" applyBorder="1" applyAlignment="1">
      <alignment horizontal="center" vertical="center"/>
    </xf>
    <xf numFmtId="0" fontId="3" fillId="13" borderId="23" xfId="7" applyFont="1" applyFill="1" applyBorder="1" applyAlignment="1">
      <alignment vertical="center"/>
    </xf>
    <xf numFmtId="0" fontId="3" fillId="13" borderId="23" xfId="7" applyFont="1" applyFill="1" applyBorder="1" applyAlignment="1">
      <alignment horizontal="left" vertical="center" wrapText="1"/>
    </xf>
    <xf numFmtId="0" fontId="3" fillId="13" borderId="23" xfId="7" applyFont="1" applyFill="1" applyBorder="1" applyAlignment="1">
      <alignment vertical="center" wrapText="1"/>
    </xf>
    <xf numFmtId="166" fontId="3" fillId="13" borderId="23" xfId="1" applyNumberFormat="1" applyFont="1" applyFill="1" applyBorder="1" applyAlignment="1">
      <alignment vertical="center"/>
    </xf>
    <xf numFmtId="0" fontId="3" fillId="0" borderId="23" xfId="8" applyFont="1" applyFill="1" applyBorder="1" applyAlignment="1">
      <alignment horizontal="center" vertical="center"/>
    </xf>
    <xf numFmtId="0" fontId="3" fillId="0" borderId="23" xfId="8" applyFont="1" applyFill="1" applyBorder="1" applyAlignment="1">
      <alignment horizontal="left" vertical="center" wrapText="1"/>
    </xf>
    <xf numFmtId="166" fontId="3" fillId="0" borderId="23" xfId="1" applyNumberFormat="1" applyFont="1" applyFill="1" applyBorder="1" applyAlignment="1">
      <alignment horizontal="center" vertical="center" wrapText="1"/>
    </xf>
    <xf numFmtId="166" fontId="3" fillId="0" borderId="25" xfId="1" applyNumberFormat="1" applyFont="1" applyFill="1" applyBorder="1" applyAlignment="1">
      <alignment horizontal="center" vertical="center" wrapText="1"/>
    </xf>
    <xf numFmtId="166" fontId="3" fillId="0" borderId="26" xfId="1" applyNumberFormat="1" applyFont="1" applyFill="1" applyBorder="1" applyAlignment="1">
      <alignment horizontal="center" vertical="center" wrapText="1"/>
    </xf>
    <xf numFmtId="0" fontId="3" fillId="13" borderId="86" xfId="8" applyFont="1" applyFill="1" applyBorder="1" applyAlignment="1">
      <alignment horizontal="center" vertical="center"/>
    </xf>
    <xf numFmtId="0" fontId="3" fillId="13" borderId="86" xfId="8" applyFont="1" applyFill="1" applyBorder="1" applyAlignment="1">
      <alignment vertical="center" wrapText="1"/>
    </xf>
    <xf numFmtId="166" fontId="3" fillId="13" borderId="86" xfId="1" applyNumberFormat="1" applyFont="1" applyFill="1" applyBorder="1" applyAlignment="1">
      <alignment horizontal="center" vertical="center"/>
    </xf>
    <xf numFmtId="166" fontId="3" fillId="0" borderId="23" xfId="1" applyNumberFormat="1" applyFont="1" applyFill="1" applyBorder="1" applyAlignment="1">
      <alignment vertical="center"/>
    </xf>
    <xf numFmtId="165" fontId="3" fillId="13" borderId="23" xfId="8" applyNumberFormat="1" applyFont="1" applyFill="1" applyBorder="1" applyAlignment="1">
      <alignment horizontal="center" vertical="center"/>
    </xf>
    <xf numFmtId="0" fontId="3" fillId="0" borderId="25" xfId="7" applyFont="1" applyFill="1" applyBorder="1" applyAlignment="1">
      <alignment horizontal="center" vertical="center"/>
    </xf>
    <xf numFmtId="0" fontId="3" fillId="25" borderId="86" xfId="7" applyFont="1" applyFill="1" applyBorder="1" applyAlignment="1">
      <alignment horizontal="center" vertical="center"/>
    </xf>
    <xf numFmtId="0" fontId="3" fillId="0" borderId="25" xfId="7" applyFont="1" applyFill="1" applyBorder="1" applyAlignment="1">
      <alignment vertical="center" wrapText="1"/>
    </xf>
    <xf numFmtId="10" fontId="3" fillId="0" borderId="23" xfId="1" applyNumberFormat="1" applyFont="1" applyFill="1" applyBorder="1" applyAlignment="1">
      <alignment horizontal="center" vertical="center"/>
    </xf>
    <xf numFmtId="10" fontId="3" fillId="0" borderId="25" xfId="1" applyNumberFormat="1" applyFont="1" applyFill="1" applyBorder="1" applyAlignment="1">
      <alignment horizontal="center" vertical="center"/>
    </xf>
    <xf numFmtId="0" fontId="3" fillId="25" borderId="86" xfId="7" applyFont="1" applyFill="1" applyBorder="1" applyAlignment="1">
      <alignment vertical="center" wrapText="1"/>
    </xf>
    <xf numFmtId="9" fontId="3" fillId="25" borderId="86" xfId="1" applyNumberFormat="1" applyFont="1" applyFill="1" applyBorder="1" applyAlignment="1">
      <alignment horizontal="center" vertical="center"/>
    </xf>
    <xf numFmtId="9" fontId="3" fillId="25" borderId="23" xfId="1" applyNumberFormat="1" applyFont="1" applyFill="1" applyBorder="1" applyAlignment="1">
      <alignment horizontal="center" vertical="center"/>
    </xf>
    <xf numFmtId="166" fontId="3" fillId="25" borderId="86" xfId="1" applyNumberFormat="1" applyFont="1" applyFill="1" applyBorder="1" applyAlignment="1">
      <alignment horizontal="center" vertical="center"/>
    </xf>
    <xf numFmtId="0" fontId="10" fillId="29" borderId="23" xfId="2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left" vertical="center" wrapText="1"/>
    </xf>
    <xf numFmtId="164" fontId="54" fillId="0" borderId="0" xfId="0" applyNumberFormat="1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0" fontId="12" fillId="0" borderId="36" xfId="0" applyFont="1" applyBorder="1" applyAlignment="1">
      <alignment horizontal="left" wrapText="1"/>
    </xf>
    <xf numFmtId="0" fontId="0" fillId="0" borderId="37" xfId="0" applyBorder="1" applyAlignment="1">
      <alignment horizontal="left" wrapText="1"/>
    </xf>
    <xf numFmtId="0" fontId="0" fillId="0" borderId="38" xfId="0" applyBorder="1" applyAlignment="1">
      <alignment horizontal="left" wrapText="1"/>
    </xf>
    <xf numFmtId="0" fontId="0" fillId="0" borderId="42" xfId="0" applyBorder="1" applyAlignment="1">
      <alignment horizontal="left" wrapText="1"/>
    </xf>
    <xf numFmtId="0" fontId="0" fillId="0" borderId="7" xfId="0" applyBorder="1" applyAlignment="1">
      <alignment horizontal="left" wrapText="1"/>
    </xf>
    <xf numFmtId="0" fontId="0" fillId="0" borderId="46" xfId="0" applyBorder="1" applyAlignment="1">
      <alignment horizontal="left" wrapText="1"/>
    </xf>
    <xf numFmtId="0" fontId="0" fillId="0" borderId="36" xfId="0" applyBorder="1" applyAlignment="1">
      <alignment horizontal="left" wrapText="1"/>
    </xf>
    <xf numFmtId="0" fontId="0" fillId="0" borderId="39" xfId="0" applyBorder="1" applyAlignment="1">
      <alignment horizontal="left" wrapText="1"/>
    </xf>
    <xf numFmtId="0" fontId="0" fillId="0" borderId="0" xfId="0" applyBorder="1" applyAlignment="1">
      <alignment horizontal="left" wrapText="1"/>
    </xf>
    <xf numFmtId="0" fontId="0" fillId="0" borderId="40" xfId="0" applyBorder="1" applyAlignment="1">
      <alignment horizontal="left" wrapText="1"/>
    </xf>
    <xf numFmtId="0" fontId="60" fillId="19" borderId="0" xfId="0" applyFont="1" applyFill="1" applyAlignment="1">
      <alignment horizontal="center" wrapText="1"/>
    </xf>
    <xf numFmtId="0" fontId="60" fillId="19" borderId="0" xfId="0" applyFont="1" applyFill="1" applyAlignment="1">
      <alignment horizontal="center"/>
    </xf>
    <xf numFmtId="0" fontId="54" fillId="3" borderId="29" xfId="0" applyFont="1" applyFill="1" applyBorder="1" applyAlignment="1">
      <alignment horizontal="center" vertical="center" wrapText="1"/>
    </xf>
    <xf numFmtId="0" fontId="54" fillId="3" borderId="2" xfId="0" applyFont="1" applyFill="1" applyBorder="1" applyAlignment="1">
      <alignment horizontal="center" vertical="center" wrapText="1"/>
    </xf>
    <xf numFmtId="0" fontId="54" fillId="3" borderId="30" xfId="0" applyFont="1" applyFill="1" applyBorder="1" applyAlignment="1">
      <alignment horizontal="center" vertical="center" wrapText="1"/>
    </xf>
    <xf numFmtId="0" fontId="54" fillId="3" borderId="31" xfId="0" applyFont="1" applyFill="1" applyBorder="1" applyAlignment="1">
      <alignment horizontal="center" vertical="center" wrapText="1"/>
    </xf>
    <xf numFmtId="0" fontId="54" fillId="3" borderId="32" xfId="0" applyFont="1" applyFill="1" applyBorder="1" applyAlignment="1">
      <alignment horizontal="center" vertical="center" wrapText="1"/>
    </xf>
    <xf numFmtId="0" fontId="10" fillId="2" borderId="19" xfId="2" applyFont="1" applyBorder="1" applyAlignment="1">
      <alignment horizontal="center" vertical="center"/>
    </xf>
    <xf numFmtId="0" fontId="54" fillId="22" borderId="29" xfId="0" applyFont="1" applyFill="1" applyBorder="1" applyAlignment="1">
      <alignment horizontal="center" vertical="center" wrapText="1"/>
    </xf>
    <xf numFmtId="0" fontId="54" fillId="22" borderId="2" xfId="0" applyFont="1" applyFill="1" applyBorder="1" applyAlignment="1">
      <alignment horizontal="center" vertical="center" wrapText="1"/>
    </xf>
    <xf numFmtId="0" fontId="54" fillId="22" borderId="30" xfId="0" applyFont="1" applyFill="1" applyBorder="1" applyAlignment="1">
      <alignment horizontal="center" vertical="center" wrapText="1"/>
    </xf>
    <xf numFmtId="0" fontId="54" fillId="22" borderId="31" xfId="0" applyFont="1" applyFill="1" applyBorder="1" applyAlignment="1">
      <alignment horizontal="center" vertical="center" wrapText="1"/>
    </xf>
    <xf numFmtId="0" fontId="54" fillId="22" borderId="32" xfId="0" applyFont="1" applyFill="1" applyBorder="1" applyAlignment="1">
      <alignment horizontal="center" vertical="center" wrapText="1"/>
    </xf>
    <xf numFmtId="0" fontId="57" fillId="18" borderId="3" xfId="0" applyFont="1" applyFill="1" applyBorder="1" applyAlignment="1">
      <alignment horizontal="center" vertical="center" wrapText="1"/>
    </xf>
    <xf numFmtId="0" fontId="59" fillId="18" borderId="13" xfId="0" applyFont="1" applyFill="1" applyBorder="1" applyAlignment="1">
      <alignment horizontal="center" vertical="center" wrapText="1"/>
    </xf>
    <xf numFmtId="0" fontId="59" fillId="18" borderId="16" xfId="0" applyFont="1" applyFill="1" applyBorder="1" applyAlignment="1">
      <alignment horizontal="center" vertical="center" wrapText="1"/>
    </xf>
    <xf numFmtId="3" fontId="57" fillId="18" borderId="3" xfId="0" applyNumberFormat="1" applyFont="1" applyFill="1" applyBorder="1" applyAlignment="1">
      <alignment horizontal="center"/>
    </xf>
    <xf numFmtId="3" fontId="57" fillId="18" borderId="3" xfId="0" applyNumberFormat="1" applyFont="1" applyFill="1" applyBorder="1" applyAlignment="1">
      <alignment horizontal="center" vertical="center" wrapText="1"/>
    </xf>
    <xf numFmtId="3" fontId="59" fillId="18" borderId="3" xfId="0" applyNumberFormat="1" applyFont="1" applyFill="1" applyBorder="1" applyAlignment="1">
      <alignment horizontal="center" vertical="center" wrapText="1"/>
    </xf>
    <xf numFmtId="0" fontId="16" fillId="9" borderId="0" xfId="0" applyFont="1" applyFill="1" applyAlignment="1">
      <alignment horizontal="center" vertical="center"/>
    </xf>
    <xf numFmtId="0" fontId="58" fillId="9" borderId="0" xfId="0" applyFont="1" applyFill="1" applyAlignment="1">
      <alignment horizontal="center"/>
    </xf>
    <xf numFmtId="0" fontId="59" fillId="18" borderId="3" xfId="0" applyFont="1" applyFill="1" applyBorder="1" applyAlignment="1">
      <alignment horizontal="center" vertical="center" wrapText="1"/>
    </xf>
    <xf numFmtId="0" fontId="59" fillId="18" borderId="3" xfId="0" applyFont="1" applyFill="1" applyBorder="1" applyAlignment="1">
      <alignment horizontal="center"/>
    </xf>
    <xf numFmtId="0" fontId="5" fillId="2" borderId="19" xfId="2" applyFont="1" applyBorder="1" applyAlignment="1">
      <alignment horizontal="center" vertical="center"/>
    </xf>
    <xf numFmtId="0" fontId="29" fillId="0" borderId="0" xfId="0" applyFont="1" applyFill="1" applyAlignment="1">
      <alignment horizontal="left" vertical="center" wrapText="1"/>
    </xf>
    <xf numFmtId="0" fontId="15" fillId="0" borderId="0" xfId="0" applyFont="1" applyAlignment="1" applyProtection="1">
      <alignment horizontal="center"/>
      <protection locked="0"/>
    </xf>
    <xf numFmtId="0" fontId="10" fillId="19" borderId="0" xfId="0" applyFont="1" applyFill="1" applyAlignment="1" applyProtection="1">
      <alignment horizontal="center" vertical="top" wrapText="1"/>
      <protection locked="0"/>
    </xf>
    <xf numFmtId="0" fontId="10" fillId="2" borderId="23" xfId="2" applyFont="1" applyBorder="1" applyAlignment="1">
      <alignment horizontal="center" vertic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Fill="1" applyBorder="1" applyAlignment="1">
      <alignment horizontal="justify" vertical="justify" wrapText="1"/>
    </xf>
    <xf numFmtId="0" fontId="29" fillId="0" borderId="0" xfId="0" applyFont="1" applyFill="1" applyBorder="1" applyAlignment="1">
      <alignment horizontal="justify" vertical="justify"/>
    </xf>
    <xf numFmtId="0" fontId="29" fillId="0" borderId="0" xfId="0" applyFont="1" applyBorder="1" applyAlignment="1">
      <alignment horizontal="left" wrapText="1"/>
    </xf>
    <xf numFmtId="0" fontId="8" fillId="0" borderId="0" xfId="0" applyFont="1" applyAlignment="1" applyProtection="1">
      <alignment horizontal="left" vertical="top" wrapText="1"/>
      <protection locked="0"/>
    </xf>
    <xf numFmtId="0" fontId="37" fillId="2" borderId="19" xfId="2" applyFont="1" applyBorder="1" applyAlignment="1">
      <alignment horizontal="center" vertical="center"/>
    </xf>
    <xf numFmtId="0" fontId="18" fillId="2" borderId="6" xfId="2" applyFont="1" applyBorder="1" applyAlignment="1">
      <alignment horizontal="center" vertical="center" wrapText="1"/>
    </xf>
    <xf numFmtId="0" fontId="18" fillId="2" borderId="12" xfId="2" applyFont="1" applyBorder="1" applyAlignment="1">
      <alignment horizontal="center" vertical="center" wrapText="1"/>
    </xf>
    <xf numFmtId="0" fontId="18" fillId="2" borderId="23" xfId="2" applyFont="1" applyBorder="1" applyAlignment="1">
      <alignment horizontal="center" vertical="center" wrapText="1"/>
    </xf>
    <xf numFmtId="0" fontId="13" fillId="19" borderId="6" xfId="0" applyFont="1" applyFill="1" applyBorder="1" applyAlignment="1" applyProtection="1">
      <alignment horizontal="center" vertical="top"/>
    </xf>
    <xf numFmtId="0" fontId="13" fillId="19" borderId="12" xfId="0" applyFont="1" applyFill="1" applyBorder="1" applyAlignment="1" applyProtection="1">
      <alignment horizontal="center" vertical="top"/>
    </xf>
    <xf numFmtId="0" fontId="13" fillId="5" borderId="13" xfId="0" applyFont="1" applyFill="1" applyBorder="1" applyAlignment="1" applyProtection="1">
      <alignment horizontal="center" vertical="center" wrapText="1"/>
    </xf>
    <xf numFmtId="0" fontId="13" fillId="5" borderId="16" xfId="0" applyFont="1" applyFill="1" applyBorder="1" applyAlignment="1" applyProtection="1">
      <alignment horizontal="center" vertical="center" wrapText="1"/>
    </xf>
    <xf numFmtId="0" fontId="13" fillId="10" borderId="17" xfId="0" applyFont="1" applyFill="1" applyBorder="1" applyAlignment="1" applyProtection="1">
      <alignment horizontal="center" vertical="center" wrapText="1"/>
    </xf>
    <xf numFmtId="0" fontId="13" fillId="10" borderId="9" xfId="0" applyFont="1" applyFill="1" applyBorder="1" applyAlignment="1" applyProtection="1">
      <alignment horizontal="center" vertical="center" wrapText="1"/>
    </xf>
    <xf numFmtId="0" fontId="36" fillId="0" borderId="0" xfId="0" applyFont="1" applyAlignment="1">
      <alignment horizontal="left" vertical="center" wrapText="1"/>
    </xf>
    <xf numFmtId="0" fontId="38" fillId="0" borderId="0" xfId="0" applyFont="1" applyAlignment="1">
      <alignment horizontal="left" wrapText="1"/>
    </xf>
    <xf numFmtId="0" fontId="5" fillId="2" borderId="0" xfId="2" applyFont="1" applyBorder="1" applyAlignment="1">
      <alignment horizontal="center" vertical="center"/>
    </xf>
    <xf numFmtId="0" fontId="63" fillId="26" borderId="45" xfId="0" applyFont="1" applyFill="1" applyBorder="1" applyAlignment="1">
      <alignment horizontal="center" vertical="center" wrapText="1"/>
    </xf>
    <xf numFmtId="0" fontId="63" fillId="26" borderId="10" xfId="0" applyFont="1" applyFill="1" applyBorder="1" applyAlignment="1">
      <alignment horizontal="center" vertical="center" wrapText="1"/>
    </xf>
    <xf numFmtId="0" fontId="63" fillId="26" borderId="53" xfId="0" applyFont="1" applyFill="1" applyBorder="1" applyAlignment="1">
      <alignment horizontal="center" vertical="center" wrapText="1"/>
    </xf>
    <xf numFmtId="0" fontId="10" fillId="0" borderId="0" xfId="0" applyFont="1" applyAlignment="1" applyProtection="1">
      <alignment horizontal="center" vertical="top" wrapText="1"/>
      <protection locked="0"/>
    </xf>
    <xf numFmtId="0" fontId="14" fillId="0" borderId="22" xfId="0" applyFont="1" applyBorder="1" applyAlignment="1" applyProtection="1">
      <alignment horizontal="left" vertical="top" wrapText="1"/>
      <protection locked="0"/>
    </xf>
    <xf numFmtId="0" fontId="14" fillId="0" borderId="18" xfId="0" applyFont="1" applyBorder="1" applyAlignment="1" applyProtection="1">
      <alignment horizontal="left" vertical="top" wrapText="1"/>
      <protection locked="0"/>
    </xf>
    <xf numFmtId="0" fontId="14" fillId="0" borderId="17" xfId="0" applyFont="1" applyBorder="1" applyAlignment="1" applyProtection="1">
      <alignment horizontal="left" vertical="top" wrapText="1"/>
      <protection locked="0"/>
    </xf>
    <xf numFmtId="0" fontId="14" fillId="0" borderId="4" xfId="0" applyFont="1" applyBorder="1" applyAlignment="1" applyProtection="1">
      <alignment horizontal="left" vertical="top" wrapText="1"/>
      <protection locked="0"/>
    </xf>
    <xf numFmtId="0" fontId="14" fillId="0" borderId="0" xfId="0" applyFont="1" applyBorder="1" applyAlignment="1" applyProtection="1">
      <alignment horizontal="left" vertical="top" wrapText="1"/>
      <protection locked="0"/>
    </xf>
    <xf numFmtId="0" fontId="14" fillId="0" borderId="9" xfId="0" applyFont="1" applyBorder="1" applyAlignment="1" applyProtection="1">
      <alignment horizontal="left" vertical="top" wrapText="1"/>
      <protection locked="0"/>
    </xf>
    <xf numFmtId="0" fontId="6" fillId="0" borderId="0" xfId="0" applyFont="1" applyAlignment="1" applyProtection="1">
      <alignment horizontal="center" vertical="top" wrapText="1"/>
      <protection locked="0"/>
    </xf>
    <xf numFmtId="0" fontId="53" fillId="14" borderId="13" xfId="0" applyFont="1" applyFill="1" applyBorder="1" applyAlignment="1" applyProtection="1">
      <alignment horizontal="center" vertical="center" wrapText="1"/>
    </xf>
    <xf numFmtId="0" fontId="53" fillId="14" borderId="16" xfId="0" applyFont="1" applyFill="1" applyBorder="1" applyAlignment="1" applyProtection="1">
      <alignment horizontal="center" vertical="center" wrapText="1"/>
    </xf>
    <xf numFmtId="0" fontId="15" fillId="0" borderId="13" xfId="0" applyFont="1" applyBorder="1" applyAlignment="1" applyProtection="1">
      <alignment horizontal="center" vertical="center" wrapText="1"/>
    </xf>
    <xf numFmtId="0" fontId="15" fillId="0" borderId="16" xfId="0" applyFont="1" applyBorder="1" applyAlignment="1" applyProtection="1">
      <alignment horizontal="center" vertical="center" wrapText="1"/>
    </xf>
    <xf numFmtId="0" fontId="7" fillId="0" borderId="22" xfId="0" applyFont="1" applyBorder="1" applyAlignment="1" applyProtection="1">
      <alignment horizontal="left" vertical="top" wrapText="1"/>
      <protection locked="0"/>
    </xf>
    <xf numFmtId="0" fontId="7" fillId="0" borderId="18" xfId="0" applyFont="1" applyBorder="1" applyAlignment="1" applyProtection="1">
      <alignment horizontal="left" vertical="top" wrapText="1"/>
      <protection locked="0"/>
    </xf>
    <xf numFmtId="0" fontId="7" fillId="0" borderId="17" xfId="0" applyFont="1" applyBorder="1" applyAlignment="1" applyProtection="1">
      <alignment horizontal="left" vertical="top" wrapText="1"/>
      <protection locked="0"/>
    </xf>
    <xf numFmtId="0" fontId="7" fillId="0" borderId="4" xfId="0" applyFont="1" applyBorder="1" applyAlignment="1" applyProtection="1">
      <alignment horizontal="left" vertical="top" wrapText="1"/>
      <protection locked="0"/>
    </xf>
    <xf numFmtId="0" fontId="7" fillId="0" borderId="0" xfId="0" applyFont="1" applyBorder="1" applyAlignment="1" applyProtection="1">
      <alignment horizontal="left" vertical="top" wrapText="1"/>
      <protection locked="0"/>
    </xf>
    <xf numFmtId="0" fontId="7" fillId="0" borderId="9" xfId="0" applyFont="1" applyBorder="1" applyAlignment="1" applyProtection="1">
      <alignment horizontal="left" vertical="top" wrapText="1"/>
      <protection locked="0"/>
    </xf>
    <xf numFmtId="0" fontId="7" fillId="0" borderId="21" xfId="0" applyFont="1" applyBorder="1" applyAlignment="1" applyProtection="1">
      <alignment horizontal="left" vertical="top" wrapText="1"/>
      <protection locked="0"/>
    </xf>
    <xf numFmtId="0" fontId="7" fillId="0" borderId="15" xfId="0" applyFont="1" applyBorder="1" applyAlignment="1" applyProtection="1">
      <alignment horizontal="left" vertical="top" wrapText="1"/>
      <protection locked="0"/>
    </xf>
    <xf numFmtId="0" fontId="7" fillId="0" borderId="14" xfId="0" applyFont="1" applyBorder="1" applyAlignment="1" applyProtection="1">
      <alignment horizontal="left" vertical="top" wrapText="1"/>
      <protection locked="0"/>
    </xf>
    <xf numFmtId="0" fontId="53" fillId="14" borderId="13" xfId="0" applyFont="1" applyFill="1" applyBorder="1" applyAlignment="1" applyProtection="1">
      <alignment horizontal="center" vertical="center" wrapText="1"/>
      <protection locked="0"/>
    </xf>
    <xf numFmtId="0" fontId="53" fillId="14" borderId="16" xfId="0" applyFont="1" applyFill="1" applyBorder="1" applyAlignment="1" applyProtection="1">
      <alignment horizontal="center" vertical="center" wrapText="1"/>
      <protection locked="0"/>
    </xf>
    <xf numFmtId="0" fontId="15" fillId="0" borderId="18" xfId="0" applyFont="1" applyBorder="1" applyAlignment="1" applyProtection="1">
      <alignment horizontal="center" vertical="center" wrapText="1"/>
      <protection locked="0"/>
    </xf>
    <xf numFmtId="0" fontId="15" fillId="0" borderId="15" xfId="0" applyFont="1" applyBorder="1" applyAlignment="1" applyProtection="1">
      <alignment horizontal="center" vertical="center" wrapText="1"/>
      <protection locked="0"/>
    </xf>
    <xf numFmtId="0" fontId="5" fillId="28" borderId="0" xfId="2" applyFont="1" applyFill="1" applyBorder="1" applyAlignment="1">
      <alignment horizontal="center" vertical="center"/>
    </xf>
    <xf numFmtId="0" fontId="5" fillId="0" borderId="0" xfId="2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5" borderId="56" xfId="0" applyFont="1" applyFill="1" applyBorder="1" applyAlignment="1">
      <alignment horizontal="center" vertical="center"/>
    </xf>
    <xf numFmtId="0" fontId="13" fillId="5" borderId="57" xfId="0" applyFont="1" applyFill="1" applyBorder="1" applyAlignment="1">
      <alignment horizontal="center" vertical="center"/>
    </xf>
    <xf numFmtId="0" fontId="13" fillId="5" borderId="61" xfId="0" applyFont="1" applyFill="1" applyBorder="1" applyAlignment="1">
      <alignment horizontal="center" vertical="center"/>
    </xf>
    <xf numFmtId="0" fontId="13" fillId="5" borderId="58" xfId="0" applyFont="1" applyFill="1" applyBorder="1" applyAlignment="1">
      <alignment horizontal="center" vertical="center"/>
    </xf>
    <xf numFmtId="0" fontId="67" fillId="5" borderId="59" xfId="0" applyFont="1" applyFill="1" applyBorder="1" applyAlignment="1">
      <alignment horizontal="center"/>
    </xf>
    <xf numFmtId="0" fontId="67" fillId="5" borderId="44" xfId="0" applyFont="1" applyFill="1" applyBorder="1" applyAlignment="1">
      <alignment horizontal="center"/>
    </xf>
    <xf numFmtId="0" fontId="67" fillId="5" borderId="43" xfId="0" applyFont="1" applyFill="1" applyBorder="1" applyAlignment="1">
      <alignment horizontal="center"/>
    </xf>
    <xf numFmtId="0" fontId="67" fillId="5" borderId="60" xfId="0" applyFont="1" applyFill="1" applyBorder="1" applyAlignment="1">
      <alignment horizontal="center"/>
    </xf>
    <xf numFmtId="0" fontId="18" fillId="29" borderId="72" xfId="2" applyFont="1" applyFill="1" applyBorder="1" applyAlignment="1">
      <alignment horizontal="center" vertical="center"/>
    </xf>
    <xf numFmtId="0" fontId="18" fillId="29" borderId="63" xfId="2" applyFont="1" applyFill="1" applyBorder="1" applyAlignment="1">
      <alignment horizontal="center" vertical="center"/>
    </xf>
    <xf numFmtId="0" fontId="18" fillId="29" borderId="73" xfId="2" applyFont="1" applyFill="1" applyBorder="1" applyAlignment="1">
      <alignment horizontal="center" vertical="center"/>
    </xf>
    <xf numFmtId="0" fontId="18" fillId="29" borderId="66" xfId="0" applyFont="1" applyFill="1" applyBorder="1" applyAlignment="1">
      <alignment horizontal="center" vertical="center" wrapText="1"/>
    </xf>
    <xf numFmtId="0" fontId="18" fillId="29" borderId="67" xfId="0" applyFont="1" applyFill="1" applyBorder="1" applyAlignment="1">
      <alignment horizontal="center" vertical="center" wrapText="1"/>
    </xf>
    <xf numFmtId="0" fontId="5" fillId="29" borderId="0" xfId="2" applyFont="1" applyFill="1" applyBorder="1" applyAlignment="1">
      <alignment horizontal="center" vertical="center"/>
    </xf>
    <xf numFmtId="0" fontId="38" fillId="0" borderId="87" xfId="0" applyFont="1" applyBorder="1" applyAlignment="1">
      <alignment horizontal="left" vertical="top" wrapText="1"/>
    </xf>
    <xf numFmtId="0" fontId="25" fillId="0" borderId="13" xfId="9" applyFont="1" applyBorder="1" applyAlignment="1">
      <alignment horizontal="center" vertical="center" wrapText="1"/>
    </xf>
    <xf numFmtId="0" fontId="25" fillId="0" borderId="8" xfId="9" applyFont="1" applyBorder="1" applyAlignment="1">
      <alignment horizontal="center" vertical="center" wrapText="1"/>
    </xf>
    <xf numFmtId="0" fontId="25" fillId="0" borderId="16" xfId="9" applyFont="1" applyBorder="1" applyAlignment="1">
      <alignment horizontal="center" vertical="center" wrapText="1"/>
    </xf>
    <xf numFmtId="0" fontId="25" fillId="0" borderId="0" xfId="9" applyFont="1" applyAlignment="1">
      <alignment horizontal="justify" vertical="center" wrapText="1"/>
    </xf>
    <xf numFmtId="2" fontId="18" fillId="2" borderId="23" xfId="2" applyNumberFormat="1" applyFont="1" applyBorder="1" applyAlignment="1">
      <alignment horizontal="center" vertical="center"/>
    </xf>
    <xf numFmtId="0" fontId="47" fillId="0" borderId="24" xfId="9" applyFont="1" applyFill="1" applyBorder="1" applyAlignment="1">
      <alignment horizontal="left" vertical="top" wrapText="1"/>
    </xf>
    <xf numFmtId="0" fontId="25" fillId="0" borderId="3" xfId="9" applyFont="1" applyBorder="1" applyAlignment="1">
      <alignment horizontal="center" vertical="center" wrapText="1"/>
    </xf>
    <xf numFmtId="0" fontId="3" fillId="0" borderId="0" xfId="9" applyFont="1" applyAlignment="1">
      <alignment horizontal="center" vertical="center" wrapText="1"/>
    </xf>
    <xf numFmtId="0" fontId="18" fillId="0" borderId="23" xfId="9" applyFont="1" applyFill="1" applyBorder="1" applyAlignment="1">
      <alignment horizontal="center" vertical="center" wrapText="1"/>
    </xf>
    <xf numFmtId="1" fontId="18" fillId="2" borderId="23" xfId="2" applyNumberFormat="1" applyFont="1" applyBorder="1" applyAlignment="1">
      <alignment horizontal="center" vertical="center"/>
    </xf>
    <xf numFmtId="164" fontId="18" fillId="2" borderId="23" xfId="2" applyNumberFormat="1" applyFont="1" applyBorder="1" applyAlignment="1">
      <alignment horizontal="center" vertical="center"/>
    </xf>
    <xf numFmtId="0" fontId="37" fillId="0" borderId="0" xfId="9" applyFont="1" applyFill="1" applyBorder="1" applyAlignment="1">
      <alignment horizontal="center" vertical="center"/>
    </xf>
    <xf numFmtId="0" fontId="18" fillId="2" borderId="23" xfId="2" applyFont="1" applyBorder="1" applyAlignment="1">
      <alignment horizontal="center" vertical="center"/>
    </xf>
    <xf numFmtId="0" fontId="5" fillId="0" borderId="0" xfId="9" applyFont="1" applyFill="1" applyBorder="1" applyAlignment="1">
      <alignment horizontal="center" vertical="center"/>
    </xf>
    <xf numFmtId="0" fontId="48" fillId="0" borderId="0" xfId="9" applyFont="1" applyAlignment="1">
      <alignment horizontal="right"/>
    </xf>
    <xf numFmtId="0" fontId="27" fillId="0" borderId="13" xfId="9" applyFont="1" applyBorder="1" applyAlignment="1">
      <alignment horizontal="center" vertical="center" wrapText="1"/>
    </xf>
    <xf numFmtId="0" fontId="27" fillId="0" borderId="8" xfId="9" applyFont="1" applyBorder="1" applyAlignment="1">
      <alignment horizontal="center" vertical="center" wrapText="1"/>
    </xf>
    <xf numFmtId="0" fontId="27" fillId="0" borderId="16" xfId="9" applyFont="1" applyBorder="1" applyAlignment="1">
      <alignment horizontal="center" vertical="center" wrapText="1"/>
    </xf>
    <xf numFmtId="0" fontId="27" fillId="0" borderId="0" xfId="9" applyFont="1" applyAlignment="1">
      <alignment horizontal="justify" vertical="center" wrapText="1"/>
    </xf>
    <xf numFmtId="0" fontId="27" fillId="0" borderId="3" xfId="9" applyFont="1" applyBorder="1" applyAlignment="1">
      <alignment horizontal="center" vertical="center" wrapText="1"/>
    </xf>
    <xf numFmtId="3" fontId="27" fillId="0" borderId="0" xfId="9" applyNumberFormat="1" applyFont="1" applyAlignment="1">
      <alignment horizontal="justify" vertical="center" wrapText="1"/>
    </xf>
    <xf numFmtId="166" fontId="30" fillId="0" borderId="0" xfId="1" applyNumberFormat="1" applyFont="1" applyFill="1" applyBorder="1" applyAlignment="1">
      <alignment horizontal="center" vertical="center" wrapText="1"/>
    </xf>
  </cellXfs>
  <cellStyles count="16">
    <cellStyle name="20% - Énfasis1" xfId="8" builtinId="30"/>
    <cellStyle name="Énfasis1" xfId="7" builtinId="29"/>
    <cellStyle name="Énfasis3" xfId="2" builtinId="37"/>
    <cellStyle name="Millares" xfId="5" builtinId="3"/>
    <cellStyle name="Millares 2" xfId="15"/>
    <cellStyle name="Millares 3" xfId="13"/>
    <cellStyle name="Millares_INDICADORES_2006_fin" xfId="11"/>
    <cellStyle name="Moneda" xfId="6" builtinId="4"/>
    <cellStyle name="Moneda 2" xfId="14"/>
    <cellStyle name="Normal" xfId="0" builtinId="0"/>
    <cellStyle name="Normal 2" xfId="9"/>
    <cellStyle name="Normal 3 2" xfId="3"/>
    <cellStyle name="Normal 3 2 2" xfId="10"/>
    <cellStyle name="Porcentaje" xfId="1" builtinId="5"/>
    <cellStyle name="Porcentual 2" xfId="12"/>
    <cellStyle name="Porcentual 4" xfId="4"/>
  </cellStyles>
  <dxfs count="35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rgb="FF000000"/>
          <bgColor rgb="FFFFFFFF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rgb="FF000000"/>
          <bgColor rgb="FFFFFFFF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rgb="FF000000"/>
          <bgColor rgb="FFFFFFFF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rgb="FF000000"/>
          <bgColor rgb="FFFFFFFF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rgb="FF000000"/>
          <bgColor rgb="FFFFFFFF"/>
        </patternFill>
      </fill>
      <alignment horizontal="center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indexed="8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indexed="8"/>
        <name val="Arial"/>
        <scheme val="none"/>
      </font>
      <alignment horizontal="center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rgb="FF000000"/>
        <name val="Arial"/>
        <scheme val="none"/>
      </font>
      <alignment horizontal="center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indexed="8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6" formatCode="0.0%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indexed="8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indexed="8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0"/>
        <name val="Arial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4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indexed="8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indexed="8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indexed="8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indexed="8"/>
        <name val="Arial"/>
        <scheme val="none"/>
      </font>
      <alignment horizontal="center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4" formatCode="0.0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Arial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indexed="8"/>
        <name val="Arial"/>
        <scheme val="none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solid">
          <fgColor indexed="62"/>
          <bgColor indexed="62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Arial"/>
        <scheme val="none"/>
      </font>
      <alignment horizontal="center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indexed="8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indexed="8"/>
        <name val="Arial"/>
        <scheme val="none"/>
      </font>
      <alignment horizontal="center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</dxf>
    <dxf>
      <font>
        <strike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indexed="8"/>
        <name val="Arial"/>
        <scheme val="none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solid">
          <fgColor indexed="62"/>
          <bgColor indexed="62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indexed="8"/>
        <name val="Arial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rgb="FF000000"/>
        <name val="Arial"/>
        <scheme val="none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solid">
          <fgColor indexed="62"/>
          <bgColor indexed="62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solid">
          <fgColor indexed="64"/>
          <bgColor theme="0" tint="-0.24997711111789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rgb="FF000000"/>
        <name val="Arial"/>
        <scheme val="none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9418829959716"/>
          <c:y val="0.14778782436768195"/>
          <c:w val="0.88700581170040282"/>
          <c:h val="0.59716710411198604"/>
        </c:manualLayout>
      </c:layout>
      <c:barChart>
        <c:barDir val="col"/>
        <c:grouping val="clustered"/>
        <c:varyColors val="1"/>
        <c:ser>
          <c:idx val="1"/>
          <c:order val="0"/>
          <c:tx>
            <c:strRef>
              <c:f>COB!$A$5</c:f>
              <c:strCache>
                <c:ptCount val="1"/>
                <c:pt idx="0">
                  <c:v>COBERTURA EN EL GRUPO DE EDAD DE LA EDUCACIÓN MEDIA SUPERIOR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0F1C-405B-9EAA-14D5BB826B2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1C-405B-9EAA-14D5BB826B2C}"/>
              </c:ext>
            </c:extLst>
          </c:dPt>
          <c:cat>
            <c:numRef>
              <c:f>COB!$A$8:$A$9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COB!$B$8:$B$9</c:f>
              <c:numCache>
                <c:formatCode>0.0</c:formatCode>
                <c:ptCount val="2"/>
                <c:pt idx="0">
                  <c:v>3.7629704979145848</c:v>
                </c:pt>
                <c:pt idx="1">
                  <c:v>3.8761252017141592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1C-405B-9EAA-14D5BB826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6163776"/>
        <c:axId val="316173568"/>
      </c:barChart>
      <c:catAx>
        <c:axId val="31616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MX"/>
          </a:p>
        </c:txPr>
        <c:crossAx val="316173568"/>
        <c:crosses val="autoZero"/>
        <c:auto val="1"/>
        <c:lblAlgn val="ctr"/>
        <c:lblOffset val="100"/>
        <c:noMultiLvlLbl val="0"/>
      </c:catAx>
      <c:valAx>
        <c:axId val="316173568"/>
        <c:scaling>
          <c:orientation val="minMax"/>
        </c:scaling>
        <c:delete val="0"/>
        <c:axPos val="l"/>
        <c:numFmt formatCode="0.0" sourceLinked="1"/>
        <c:majorTickMark val="cross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6163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000000000000633" l="0.70000000000000062" r="0.70000000000000062" t="0.75000000000000633" header="0.30000000000000032" footer="0.30000000000000032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83582517772323"/>
          <c:y val="8.3790037342351867E-2"/>
          <c:w val="0.84074544932895523"/>
          <c:h val="0.7152218699358838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COSTO!$A$5</c:f>
              <c:strCache>
                <c:ptCount val="1"/>
                <c:pt idx="0">
                  <c:v>COSTO POR ALUMNO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A3D3-4A81-92AC-A69EE48D118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3D3-4A81-92AC-A69EE48D118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A3D3-4A81-92AC-A69EE48D118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A3D3-4A81-92AC-A69EE48D118B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A3D3-4A81-92AC-A69EE48D118B}"/>
              </c:ext>
            </c:extLst>
          </c:dPt>
          <c:cat>
            <c:strRef>
              <c:f>COSTO!$A$8:$A$13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2016*</c:v>
                </c:pt>
                <c:pt idx="5">
                  <c:v>2017*</c:v>
                </c:pt>
              </c:strCache>
            </c:strRef>
          </c:cat>
          <c:val>
            <c:numRef>
              <c:f>COSTO!$B$8:$B$13</c:f>
              <c:numCache>
                <c:formatCode>#,##0</c:formatCode>
                <c:ptCount val="6"/>
                <c:pt idx="0">
                  <c:v>13384.8</c:v>
                </c:pt>
                <c:pt idx="1">
                  <c:v>14177.484265094292</c:v>
                </c:pt>
                <c:pt idx="2">
                  <c:v>14606</c:v>
                </c:pt>
                <c:pt idx="3">
                  <c:v>14927.329292023918</c:v>
                </c:pt>
                <c:pt idx="4">
                  <c:v>16111</c:v>
                </c:pt>
                <c:pt idx="5">
                  <c:v>16152.820495580725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3D3-4A81-92AC-A69EE48D1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16177920"/>
        <c:axId val="316178464"/>
      </c:barChart>
      <c:catAx>
        <c:axId val="3161779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/>
        </c:spPr>
        <c:txPr>
          <a:bodyPr rot="120000" vert="horz"/>
          <a:lstStyle/>
          <a:p>
            <a:pPr>
              <a:defRPr lang="es-MX" sz="105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316178464"/>
        <c:crosses val="autoZero"/>
        <c:auto val="1"/>
        <c:lblAlgn val="ctr"/>
        <c:lblOffset val="100"/>
        <c:noMultiLvlLbl val="0"/>
      </c:catAx>
      <c:valAx>
        <c:axId val="316178464"/>
        <c:scaling>
          <c:orientation val="minMax"/>
          <c:min val="10000"/>
        </c:scaling>
        <c:delete val="0"/>
        <c:axPos val="l"/>
        <c:numFmt formatCode="#,##0" sourceLinked="1"/>
        <c:majorTickMark val="cross"/>
        <c:minorTickMark val="none"/>
        <c:tickLblPos val="nextTo"/>
        <c:spPr>
          <a:ln/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316177920"/>
        <c:crosses val="autoZero"/>
        <c:crossBetween val="between"/>
        <c:dispUnits>
          <c:builtInUnit val="thousands"/>
          <c:dispUnitsLbl/>
        </c:dispUnits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12700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522" l="0.70000000000000062" r="0.70000000000000062" t="0.75000000000000522" header="0.30000000000000032" footer="0.30000000000000032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02698250584786"/>
          <c:y val="6.3979868370112269E-2"/>
          <c:w val="0.86197028300332756"/>
          <c:h val="0.71411524140877736"/>
        </c:manualLayout>
      </c:layout>
      <c:barChart>
        <c:barDir val="col"/>
        <c:grouping val="clustered"/>
        <c:varyColors val="1"/>
        <c:ser>
          <c:idx val="1"/>
          <c:order val="0"/>
          <c:tx>
            <c:strRef>
              <c:f>'A-DOC'!$A$5:$H$5</c:f>
              <c:strCache>
                <c:ptCount val="1"/>
                <c:pt idx="0">
                  <c:v>ALUMNO POR DOCENTE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0A3-4F9A-AB5C-2BC15D6E804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0A3-4F9A-AB5C-2BC15D6E804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0A3-4F9A-AB5C-2BC15D6E804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0A3-4F9A-AB5C-2BC15D6E804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0A3-4F9A-AB5C-2BC15D6E804F}"/>
              </c:ext>
            </c:extLst>
          </c:dPt>
          <c:cat>
            <c:numRef>
              <c:f>'A-DOC'!$A$8:$A$13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'A-DOC'!$B$8:$B$13</c:f>
              <c:numCache>
                <c:formatCode>0</c:formatCode>
                <c:ptCount val="6"/>
                <c:pt idx="0">
                  <c:v>19.067498902201869</c:v>
                </c:pt>
                <c:pt idx="1">
                  <c:v>18.855722629551387</c:v>
                </c:pt>
                <c:pt idx="2">
                  <c:v>18.850012493753123</c:v>
                </c:pt>
                <c:pt idx="3">
                  <c:v>19.428807841639614</c:v>
                </c:pt>
                <c:pt idx="4">
                  <c:v>20</c:v>
                </c:pt>
                <c:pt idx="5">
                  <c:v>19.909079300217087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0A3-4F9A-AB5C-2BC15D6E8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98387840"/>
        <c:axId val="398398720"/>
      </c:barChart>
      <c:catAx>
        <c:axId val="39838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78000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398398720"/>
        <c:crosses val="autoZero"/>
        <c:auto val="1"/>
        <c:lblAlgn val="ctr"/>
        <c:lblOffset val="100"/>
        <c:noMultiLvlLbl val="0"/>
      </c:catAx>
      <c:valAx>
        <c:axId val="398398720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398387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5" l="0.70000000000000062" r="0.70000000000000062" t="0.750000000000005" header="0.30000000000000032" footer="0.30000000000000032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02698250584786"/>
          <c:y val="6.3979868370112269E-2"/>
          <c:w val="0.86197028300332756"/>
          <c:h val="0.71411524140877736"/>
        </c:manualLayout>
      </c:layout>
      <c:barChart>
        <c:barDir val="col"/>
        <c:grouping val="clustered"/>
        <c:varyColors val="1"/>
        <c:ser>
          <c:idx val="1"/>
          <c:order val="0"/>
          <c:tx>
            <c:strRef>
              <c:f>'Becas '!$A$5:$J$5</c:f>
              <c:strCache>
                <c:ptCount val="1"/>
                <c:pt idx="0">
                  <c:v>ALUMNO BECADO</c:v>
                </c:pt>
              </c:strCache>
            </c:strRef>
          </c:tx>
          <c:invertIfNegative val="0"/>
          <c:cat>
            <c:strRef>
              <c:f>'Becas '!$A$8:$A$13</c:f>
              <c:strCache>
                <c:ptCount val="6"/>
                <c:pt idx="0">
                  <c:v>2015-1</c:v>
                </c:pt>
                <c:pt idx="1">
                  <c:v>2015-2</c:v>
                </c:pt>
                <c:pt idx="2">
                  <c:v>2016-1</c:v>
                </c:pt>
                <c:pt idx="3">
                  <c:v>2016-2</c:v>
                </c:pt>
                <c:pt idx="4">
                  <c:v>2017-1</c:v>
                </c:pt>
                <c:pt idx="5">
                  <c:v>2017-2</c:v>
                </c:pt>
              </c:strCache>
            </c:strRef>
          </c:cat>
          <c:val>
            <c:numRef>
              <c:f>'Becas '!$D$8:$D$13</c:f>
              <c:numCache>
                <c:formatCode>0.0</c:formatCode>
                <c:ptCount val="6"/>
                <c:pt idx="0">
                  <c:v>5.52</c:v>
                </c:pt>
                <c:pt idx="1">
                  <c:v>5.86</c:v>
                </c:pt>
                <c:pt idx="2">
                  <c:v>5.7</c:v>
                </c:pt>
                <c:pt idx="3">
                  <c:v>4.7</c:v>
                </c:pt>
                <c:pt idx="4">
                  <c:v>4.690085915351073</c:v>
                </c:pt>
                <c:pt idx="5">
                  <c:v>5.4205044000307874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4E-4677-8C3B-A8C68FD5B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98387840"/>
        <c:axId val="398398720"/>
      </c:barChart>
      <c:catAx>
        <c:axId val="39838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398398720"/>
        <c:crosses val="autoZero"/>
        <c:auto val="1"/>
        <c:lblAlgn val="ctr"/>
        <c:lblOffset val="100"/>
        <c:noMultiLvlLbl val="0"/>
      </c:catAx>
      <c:valAx>
        <c:axId val="398398720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398387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5" l="0.70000000000000062" r="0.70000000000000062" t="0.750000000000005" header="0.30000000000000032" footer="0.30000000000000032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546792306699368E-2"/>
          <c:y val="7.1972179133576522E-2"/>
          <c:w val="0.90356189492706862"/>
          <c:h val="0.809017382261179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'A-PC'!$A$5:$H$5</c:f>
              <c:strCache>
                <c:ptCount val="1"/>
                <c:pt idx="0">
                  <c:v>EQUIPO INFORMÁTICO DE USO EDUCATIVO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41C7-4609-9621-D6F7B35A96E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1C7-4609-9621-D6F7B35A96E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41C7-4609-9621-D6F7B35A96E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41C7-4609-9621-D6F7B35A96E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41C7-4609-9621-D6F7B35A96E9}"/>
              </c:ext>
            </c:extLst>
          </c:dPt>
          <c:cat>
            <c:numRef>
              <c:f>'A-PC'!$A$8:$A$13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'A-PC'!$B$8:$B$13</c:f>
              <c:numCache>
                <c:formatCode>0</c:formatCode>
                <c:ptCount val="6"/>
                <c:pt idx="0">
                  <c:v>10.828094932649135</c:v>
                </c:pt>
                <c:pt idx="1">
                  <c:v>10.481262736158602</c:v>
                </c:pt>
                <c:pt idx="2">
                  <c:v>10.382111023161373</c:v>
                </c:pt>
                <c:pt idx="3">
                  <c:v>10.382111023161373</c:v>
                </c:pt>
                <c:pt idx="4">
                  <c:v>10</c:v>
                </c:pt>
                <c:pt idx="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1C7-4609-9621-D6F7B35A9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8393824"/>
        <c:axId val="398392192"/>
      </c:barChart>
      <c:catAx>
        <c:axId val="39839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800" b="1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398392192"/>
        <c:crosses val="autoZero"/>
        <c:auto val="1"/>
        <c:lblAlgn val="ctr"/>
        <c:lblOffset val="100"/>
        <c:noMultiLvlLbl val="0"/>
      </c:catAx>
      <c:valAx>
        <c:axId val="398392192"/>
        <c:scaling>
          <c:orientation val="minMax"/>
          <c:min val="0"/>
        </c:scaling>
        <c:delete val="0"/>
        <c:axPos val="l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900" b="1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398393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488" l="0.70000000000000062" r="0.70000000000000062" t="0.75000000000000488" header="0.30000000000000032" footer="0.30000000000000032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99083489532847"/>
          <c:y val="0.11570927483396433"/>
          <c:w val="0.851307805053935"/>
          <c:h val="0.684620219532582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'ADM-PC'!$B$7</c:f>
              <c:strCache>
                <c:ptCount val="1"/>
                <c:pt idx="0">
                  <c:v>Valor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4223-4372-84CD-37EC41B3BD4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223-4372-84CD-37EC41B3BD4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4223-4372-84CD-37EC41B3BD4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4223-4372-84CD-37EC41B3BD4B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4223-4372-84CD-37EC41B3BD4B}"/>
              </c:ext>
            </c:extLst>
          </c:dPt>
          <c:cat>
            <c:numRef>
              <c:f>'ADM-PC'!$A$8:$A$13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'ADM-PC'!$B$8:$B$13</c:f>
              <c:numCache>
                <c:formatCode>0.0</c:formatCode>
                <c:ptCount val="6"/>
                <c:pt idx="0">
                  <c:v>1.5</c:v>
                </c:pt>
                <c:pt idx="1">
                  <c:v>1.1191616766467065</c:v>
                </c:pt>
                <c:pt idx="2">
                  <c:v>1.244846389147493</c:v>
                </c:pt>
                <c:pt idx="3">
                  <c:v>1.244846389147493</c:v>
                </c:pt>
                <c:pt idx="4">
                  <c:v>1.2</c:v>
                </c:pt>
                <c:pt idx="5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223-4372-84CD-37EC41B3B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8389472"/>
        <c:axId val="398391648"/>
      </c:barChart>
      <c:catAx>
        <c:axId val="39838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398391648"/>
        <c:crosses val="autoZero"/>
        <c:auto val="1"/>
        <c:lblAlgn val="ctr"/>
        <c:lblOffset val="100"/>
        <c:noMultiLvlLbl val="0"/>
      </c:catAx>
      <c:valAx>
        <c:axId val="398391648"/>
        <c:scaling>
          <c:orientation val="minMax"/>
          <c:max val="2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398389472"/>
        <c:crosses val="autoZero"/>
        <c:crossBetween val="between"/>
        <c:majorUnit val="1"/>
        <c:minorUnit val="0.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511" l="0.70000000000000062" r="0.70000000000000062" t="0.75000000000000511" header="0.30000000000000032" footer="0.30000000000000032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01669151984238"/>
          <c:y val="7.7348274959737784E-2"/>
          <c:w val="0.78164694987193195"/>
          <c:h val="0.70718422820330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CAP!$A$5</c:f>
              <c:strCache>
                <c:ptCount val="1"/>
                <c:pt idx="0">
                  <c:v>PERSONAS CAPACITADAS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0360-4A45-9E6D-C510A05812A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360-4A45-9E6D-C510A05812A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360-4A45-9E6D-C510A05812A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360-4A45-9E6D-C510A05812A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360-4A45-9E6D-C510A05812A7}"/>
              </c:ext>
            </c:extLst>
          </c:dPt>
          <c:cat>
            <c:numRef>
              <c:f>CAP!$A$8:$A$13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CAP!$B$8:$B$13</c:f>
              <c:numCache>
                <c:formatCode>#,##0</c:formatCode>
                <c:ptCount val="6"/>
                <c:pt idx="0">
                  <c:v>416393</c:v>
                </c:pt>
                <c:pt idx="1">
                  <c:v>321889</c:v>
                </c:pt>
                <c:pt idx="2">
                  <c:v>226675</c:v>
                </c:pt>
                <c:pt idx="3">
                  <c:v>146615</c:v>
                </c:pt>
                <c:pt idx="4">
                  <c:v>142971</c:v>
                </c:pt>
                <c:pt idx="5">
                  <c:v>167725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360-4A45-9E6D-C510A0581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8393280"/>
        <c:axId val="398390016"/>
      </c:barChart>
      <c:catAx>
        <c:axId val="39839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398390016"/>
        <c:crosses val="autoZero"/>
        <c:auto val="1"/>
        <c:lblAlgn val="ctr"/>
        <c:lblOffset val="100"/>
        <c:noMultiLvlLbl val="0"/>
      </c:catAx>
      <c:valAx>
        <c:axId val="398390016"/>
        <c:scaling>
          <c:orientation val="minMax"/>
          <c:max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398393280"/>
        <c:crosses val="autoZero"/>
        <c:crossBetween val="between"/>
        <c:minorUnit val="10000"/>
        <c:dispUnits>
          <c:builtInUnit val="thousands"/>
          <c:dispUnitsLbl>
            <c:layout/>
          </c:dispUnitsLbl>
        </c:dispUnits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12700">
      <a:solidFill>
        <a:schemeClr val="tx1">
          <a:tint val="75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522" l="0.70000000000000062" r="0.70000000000000062" t="0.75000000000000522" header="0.30000000000000032" footer="0.30000000000000032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14582933230904"/>
          <c:y val="4.6127753459891209E-2"/>
          <c:w val="0.8393915882465911"/>
          <c:h val="0.852405111082270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'SERV-TEC'!$A$5</c:f>
              <c:strCache>
                <c:ptCount val="1"/>
                <c:pt idx="0">
                  <c:v>SERVICIOS TECNOLÓGICOS PROPORCIONADOS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A266-485F-BBD5-74624EB885D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266-485F-BBD5-74624EB885D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A266-485F-BBD5-74624EB885D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A266-485F-BBD5-74624EB885D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A266-485F-BBD5-74624EB885D3}"/>
              </c:ext>
            </c:extLst>
          </c:dPt>
          <c:cat>
            <c:numRef>
              <c:f>'SERV-TEC'!$A$10:$A$15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'SERV-TEC'!$B$10:$B$15</c:f>
              <c:numCache>
                <c:formatCode>#,##0</c:formatCode>
                <c:ptCount val="6"/>
                <c:pt idx="0">
                  <c:v>16953</c:v>
                </c:pt>
                <c:pt idx="1">
                  <c:v>14474</c:v>
                </c:pt>
                <c:pt idx="2">
                  <c:v>15371</c:v>
                </c:pt>
                <c:pt idx="3">
                  <c:v>14532</c:v>
                </c:pt>
                <c:pt idx="4">
                  <c:v>14606</c:v>
                </c:pt>
                <c:pt idx="5">
                  <c:v>16625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266-485F-BBD5-74624EB88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16167584"/>
        <c:axId val="316174112"/>
      </c:barChart>
      <c:catAx>
        <c:axId val="31616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7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316174112"/>
        <c:crosses val="autoZero"/>
        <c:auto val="1"/>
        <c:lblAlgn val="ctr"/>
        <c:lblOffset val="100"/>
        <c:noMultiLvlLbl val="0"/>
      </c:catAx>
      <c:valAx>
        <c:axId val="316174112"/>
        <c:scaling>
          <c:orientation val="minMax"/>
          <c:min val="0"/>
        </c:scaling>
        <c:delete val="0"/>
        <c:axPos val="l"/>
        <c:numFmt formatCode="#,##0" sourceLinked="1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316167584"/>
        <c:crosses val="autoZero"/>
        <c:crossBetween val="between"/>
        <c:dispUnits>
          <c:builtInUnit val="thousands"/>
          <c:dispUnitsLbl/>
        </c:dispUnits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11" l="0.70000000000000062" r="0.70000000000000062" t="0.75000000000000611" header="0.30000000000000032" footer="0.30000000000000032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8837623367254"/>
          <c:y val="0.11070128391001299"/>
          <c:w val="0.84524903685284936"/>
          <c:h val="0.714033668135846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'CERT-COMP'!$A$5</c:f>
              <c:strCache>
                <c:ptCount val="1"/>
                <c:pt idx="0">
                  <c:v>CERTIFICACIÓN DE COMPETENCIAS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4EA3-424C-9C35-82F263505C8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EA3-424C-9C35-82F263505C8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4EA3-424C-9C35-82F263505C8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4EA3-424C-9C35-82F263505C8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4EA3-424C-9C35-82F263505C84}"/>
              </c:ext>
            </c:extLst>
          </c:dPt>
          <c:cat>
            <c:numRef>
              <c:f>'CERT-COMP'!$A$8:$A$12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'CERT-COMP'!$B$8:$B$12</c:f>
              <c:numCache>
                <c:formatCode>#,##0</c:formatCode>
                <c:ptCount val="5"/>
                <c:pt idx="0">
                  <c:v>68182</c:v>
                </c:pt>
                <c:pt idx="1">
                  <c:v>70549</c:v>
                </c:pt>
                <c:pt idx="2">
                  <c:v>64633</c:v>
                </c:pt>
                <c:pt idx="3">
                  <c:v>74753</c:v>
                </c:pt>
                <c:pt idx="4">
                  <c:v>121394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EA3-424C-9C35-82F26350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16167584"/>
        <c:axId val="316174112"/>
      </c:barChart>
      <c:catAx>
        <c:axId val="31616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7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316174112"/>
        <c:crosses val="autoZero"/>
        <c:auto val="1"/>
        <c:lblAlgn val="ctr"/>
        <c:lblOffset val="100"/>
        <c:noMultiLvlLbl val="0"/>
      </c:catAx>
      <c:valAx>
        <c:axId val="316174112"/>
        <c:scaling>
          <c:orientation val="minMax"/>
        </c:scaling>
        <c:delete val="0"/>
        <c:axPos val="l"/>
        <c:numFmt formatCode="#,##0" sourceLinked="1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316167584"/>
        <c:crosses val="autoZero"/>
        <c:crossBetween val="between"/>
        <c:dispUnits>
          <c:builtInUnit val="thousands"/>
          <c:dispUnitsLbl>
            <c:txPr>
              <a:bodyPr/>
              <a:lstStyle/>
              <a:p>
                <a:pPr>
                  <a:defRPr b="0"/>
                </a:pPr>
                <a:endParaRPr lang="es-MX"/>
              </a:p>
            </c:txPr>
          </c:dispUnitsLbl>
        </c:dispUnits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11" l="0.70000000000000062" r="0.70000000000000062" t="0.75000000000000611" header="0.30000000000000032" footer="0.30000000000000032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688502630117295E-2"/>
          <c:y val="0.10335118312050894"/>
          <c:w val="0.87909641585258291"/>
          <c:h val="0.7133232481971595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'B-EXT'!$A$5:$H$5</c:f>
              <c:strCache>
                <c:ptCount val="1"/>
                <c:pt idx="0">
                  <c:v>COBERTURA DE BECADOS EXTERNOS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0B1F-413E-B294-6C73ADABE87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B1F-413E-B294-6C73ADABE87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B1F-413E-B294-6C73ADABE87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B1F-413E-B294-6C73ADABE87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B1F-413E-B294-6C73ADABE873}"/>
              </c:ext>
            </c:extLst>
          </c:dPt>
          <c:cat>
            <c:numRef>
              <c:f>'B-EXT'!$A$8:$A$13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'B-EXT'!$B$8:$B$13</c:f>
              <c:numCache>
                <c:formatCode>0.0</c:formatCode>
                <c:ptCount val="6"/>
                <c:pt idx="0">
                  <c:v>2</c:v>
                </c:pt>
                <c:pt idx="1">
                  <c:v>9.6996678353939831</c:v>
                </c:pt>
                <c:pt idx="2">
                  <c:v>6.319448817071029</c:v>
                </c:pt>
                <c:pt idx="3">
                  <c:v>3.451314677342209</c:v>
                </c:pt>
                <c:pt idx="4">
                  <c:v>3.4</c:v>
                </c:pt>
                <c:pt idx="5">
                  <c:v>3.4202863227031326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B1F-413E-B294-6C73ADABE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8391104"/>
        <c:axId val="398395456"/>
      </c:barChart>
      <c:catAx>
        <c:axId val="39839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398395456"/>
        <c:crosses val="autoZero"/>
        <c:auto val="1"/>
        <c:lblAlgn val="ctr"/>
        <c:lblOffset val="100"/>
        <c:noMultiLvlLbl val="0"/>
      </c:catAx>
      <c:valAx>
        <c:axId val="39839545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398391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44" l="0.70000000000000062" r="0.70000000000000062" t="0.75000000000000644" header="0.30000000000000032" footer="0.30000000000000032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688502630117295E-2"/>
          <c:y val="0.10335118312050894"/>
          <c:w val="0.87909641585258291"/>
          <c:h val="0.71332324819715953"/>
        </c:manualLayout>
      </c:layout>
      <c:barChart>
        <c:barDir val="col"/>
        <c:grouping val="clustered"/>
        <c:varyColors val="0"/>
        <c:ser>
          <c:idx val="1"/>
          <c:order val="0"/>
          <c:tx>
            <c:v>ALUMNOS EN PROGRAMAS DE CALIDAD. Sistema Nacional de Bachillerato (SNB)</c:v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15A1-4108-B80B-FB671C02F0B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15A1-4108-B80B-FB671C02F0B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15A1-4108-B80B-FB671C02F0B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15A1-4108-B80B-FB671C02F0B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15A1-4108-B80B-FB671C02F0B0}"/>
              </c:ext>
            </c:extLst>
          </c:dPt>
          <c:cat>
            <c:numLit>
              <c:formatCode>General</c:formatCode>
              <c:ptCount val="5"/>
              <c:pt idx="0">
                <c:v>2013</c:v>
              </c:pt>
              <c:pt idx="1">
                <c:v>2014</c:v>
              </c:pt>
              <c:pt idx="2">
                <c:v>2015</c:v>
              </c:pt>
              <c:pt idx="3">
                <c:v>2016</c:v>
              </c:pt>
              <c:pt idx="4">
                <c:v>2017</c:v>
              </c:pt>
            </c:numLit>
          </c:cat>
          <c:val>
            <c:numRef>
              <c:f>SNB!$D$8:$D$12</c:f>
              <c:numCache>
                <c:formatCode>0.0</c:formatCode>
                <c:ptCount val="5"/>
                <c:pt idx="0">
                  <c:v>43.2</c:v>
                </c:pt>
                <c:pt idx="1">
                  <c:v>66.400000000000006</c:v>
                </c:pt>
                <c:pt idx="2">
                  <c:v>80.599999999999994</c:v>
                </c:pt>
                <c:pt idx="3">
                  <c:v>82.7</c:v>
                </c:pt>
                <c:pt idx="4">
                  <c:v>85.3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5A1-4108-B80B-FB671C02F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98399808"/>
        <c:axId val="398400352"/>
      </c:barChart>
      <c:catAx>
        <c:axId val="39839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398400352"/>
        <c:crosses val="autoZero"/>
        <c:auto val="1"/>
        <c:lblAlgn val="ctr"/>
        <c:lblOffset val="100"/>
        <c:noMultiLvlLbl val="0"/>
      </c:catAx>
      <c:valAx>
        <c:axId val="39840035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398399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44" l="0.70000000000000062" r="0.70000000000000062" t="0.75000000000000644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0290675334863"/>
          <c:y val="0.14778782436768195"/>
          <c:w val="0.84566826467939693"/>
          <c:h val="0.73050046710262917"/>
        </c:manualLayout>
      </c:layout>
      <c:lineChart>
        <c:grouping val="standard"/>
        <c:varyColors val="0"/>
        <c:ser>
          <c:idx val="1"/>
          <c:order val="0"/>
          <c:tx>
            <c:strRef>
              <c:f>'A-DEM'!$A$5</c:f>
              <c:strCache>
                <c:ptCount val="1"/>
                <c:pt idx="0">
                  <c:v>ATENCIÓN A LA DEMANDA</c:v>
                </c:pt>
              </c:strCache>
            </c:strRef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C1C-4CDC-B76D-7E0657FA64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C1C-4CDC-B76D-7E0657FA64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C1C-4CDC-B76D-7E0657FA64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C1C-4CDC-B76D-7E0657FA64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C1C-4CDC-B76D-7E0657FA6458}"/>
              </c:ext>
            </c:extLst>
          </c:dPt>
          <c:cat>
            <c:numRef>
              <c:f>'A-DEM'!$A$8:$A$13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'A-DEM'!$B$8:$B$13</c:f>
              <c:numCache>
                <c:formatCode>0.0</c:formatCode>
                <c:ptCount val="6"/>
                <c:pt idx="0">
                  <c:v>76.450537841513309</c:v>
                </c:pt>
                <c:pt idx="1">
                  <c:v>77.31354499342477</c:v>
                </c:pt>
                <c:pt idx="2">
                  <c:v>81.471791231450496</c:v>
                </c:pt>
                <c:pt idx="3">
                  <c:v>83.466287481002666</c:v>
                </c:pt>
                <c:pt idx="4">
                  <c:v>77.391225361068223</c:v>
                </c:pt>
                <c:pt idx="5">
                  <c:v>80.070425230604357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FC1C-4CDC-B76D-7E0657FA6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163776"/>
        <c:axId val="316173568"/>
      </c:lineChart>
      <c:catAx>
        <c:axId val="316163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 lang="es-MX" sz="7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316173568"/>
        <c:crosses val="autoZero"/>
        <c:auto val="1"/>
        <c:lblAlgn val="ctr"/>
        <c:lblOffset val="100"/>
        <c:noMultiLvlLbl val="0"/>
      </c:catAx>
      <c:valAx>
        <c:axId val="31617356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316163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33" l="0.70000000000000062" r="0.70000000000000062" t="0.75000000000000633" header="0.30000000000000032" footer="0.30000000000000032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390902247534773"/>
          <c:y val="0.16419842884810007"/>
          <c:w val="0.74844226168471339"/>
          <c:h val="0.718845021102803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'C-PSP '!$A$12</c:f>
              <c:strCache>
                <c:ptCount val="1"/>
                <c:pt idx="0">
                  <c:v>Gasto total ejercido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'C-PSP '!$B$9:$G$10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'C-PSP '!$B$12:$G$12</c:f>
              <c:numCache>
                <c:formatCode>#,##0</c:formatCode>
                <c:ptCount val="6"/>
                <c:pt idx="0">
                  <c:v>1450045</c:v>
                </c:pt>
                <c:pt idx="1">
                  <c:v>1477702</c:v>
                </c:pt>
                <c:pt idx="2">
                  <c:v>1422011.4</c:v>
                </c:pt>
                <c:pt idx="3">
                  <c:v>1430230.9999999998</c:v>
                </c:pt>
                <c:pt idx="4">
                  <c:v>1521741.574</c:v>
                </c:pt>
                <c:pt idx="5">
                  <c:v>1581332.3219999999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3-4733-BA47-24EC734C9BB9}"/>
            </c:ext>
          </c:extLst>
        </c:ser>
        <c:ser>
          <c:idx val="1"/>
          <c:order val="1"/>
          <c:tx>
            <c:strRef>
              <c:f>'C-PSP '!$A$11</c:f>
              <c:strCache>
                <c:ptCount val="1"/>
                <c:pt idx="0">
                  <c:v>Gasto ejercido en Docente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'C-PSP '!$B$9:$G$10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'C-PSP '!$B$11:$G$11</c:f>
              <c:numCache>
                <c:formatCode>#,##0</c:formatCode>
                <c:ptCount val="6"/>
                <c:pt idx="0">
                  <c:v>256402</c:v>
                </c:pt>
                <c:pt idx="1">
                  <c:v>267870.54704999999</c:v>
                </c:pt>
                <c:pt idx="2">
                  <c:v>282670</c:v>
                </c:pt>
                <c:pt idx="3">
                  <c:v>299517.17913</c:v>
                </c:pt>
                <c:pt idx="4">
                  <c:v>327125.75745099987</c:v>
                </c:pt>
                <c:pt idx="5">
                  <c:v>364874.22713000007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B3-4733-BA47-24EC734C9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398396544"/>
        <c:axId val="398397088"/>
      </c:barChart>
      <c:lineChart>
        <c:grouping val="stacked"/>
        <c:varyColors val="0"/>
        <c:ser>
          <c:idx val="2"/>
          <c:order val="2"/>
          <c:tx>
            <c:strRef>
              <c:f>'C-PSP '!$A$13</c:f>
              <c:strCache>
                <c:ptCount val="1"/>
                <c:pt idx="0">
                  <c:v>Relación costo Docente gasto total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'C-PSP '!$B$9:$G$10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'C-PSP '!$B$13:$G$13</c:f>
              <c:numCache>
                <c:formatCode>0.0</c:formatCode>
                <c:ptCount val="6"/>
                <c:pt idx="0">
                  <c:v>17.682347789206542</c:v>
                </c:pt>
                <c:pt idx="1">
                  <c:v>18.127507917699237</c:v>
                </c:pt>
                <c:pt idx="2">
                  <c:v>19.878181004737375</c:v>
                </c:pt>
                <c:pt idx="3">
                  <c:v>20.941874363651749</c:v>
                </c:pt>
                <c:pt idx="4">
                  <c:v>21.49680097068833</c:v>
                </c:pt>
                <c:pt idx="5">
                  <c:v>23.073848681504412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AB3-4733-BA47-24EC734C9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397632"/>
        <c:axId val="398398176"/>
      </c:lineChart>
      <c:catAx>
        <c:axId val="3983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98397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8397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98396544"/>
        <c:crosses val="autoZero"/>
        <c:crossBetween val="between"/>
      </c:valAx>
      <c:catAx>
        <c:axId val="39839763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398398176"/>
        <c:crossesAt val="11"/>
        <c:auto val="1"/>
        <c:lblAlgn val="ctr"/>
        <c:lblOffset val="100"/>
        <c:noMultiLvlLbl val="0"/>
      </c:catAx>
      <c:valAx>
        <c:axId val="398398176"/>
        <c:scaling>
          <c:orientation val="minMax"/>
          <c:min val="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%</a:t>
                </a:r>
              </a:p>
            </c:rich>
          </c:tx>
          <c:layout>
            <c:manualLayout>
              <c:xMode val="edge"/>
              <c:yMode val="edge"/>
              <c:x val="0.94694610778443111"/>
              <c:y val="0.566609951235990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98397632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33" r="0.75000000000000533" t="1" header="0" footer="0"/>
    <c:pageSetup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8334624458015"/>
          <c:y val="0.24974375126186149"/>
          <c:w val="0.76955246784687392"/>
          <c:h val="0.636734746618211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EPRT!$A$12</c:f>
              <c:strCache>
                <c:ptCount val="1"/>
                <c:pt idx="0">
                  <c:v>Presupuesto reprogramado 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EPRT!$B$9:$G$10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EPRT!$B$12:$G$12</c:f>
              <c:numCache>
                <c:formatCode>#,##0</c:formatCode>
                <c:ptCount val="6"/>
                <c:pt idx="0">
                  <c:v>1457806</c:v>
                </c:pt>
                <c:pt idx="1">
                  <c:v>1497810.8</c:v>
                </c:pt>
                <c:pt idx="2">
                  <c:v>1425249.5</c:v>
                </c:pt>
                <c:pt idx="3">
                  <c:v>1425327.2999999998</c:v>
                </c:pt>
                <c:pt idx="4">
                  <c:v>1524483.65</c:v>
                </c:pt>
                <c:pt idx="5">
                  <c:v>1587193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35-44B3-9E73-6E7560EA8C39}"/>
            </c:ext>
          </c:extLst>
        </c:ser>
        <c:ser>
          <c:idx val="1"/>
          <c:order val="1"/>
          <c:tx>
            <c:strRef>
              <c:f>EPRT!$A$11</c:f>
              <c:strCache>
                <c:ptCount val="1"/>
                <c:pt idx="0">
                  <c:v>Presupuesto ejercido 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EPRT!$B$9:$G$10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EPRT!$B$11:$G$11</c:f>
              <c:numCache>
                <c:formatCode>#,##0</c:formatCode>
                <c:ptCount val="6"/>
                <c:pt idx="0">
                  <c:v>1450045</c:v>
                </c:pt>
                <c:pt idx="1">
                  <c:v>1477702</c:v>
                </c:pt>
                <c:pt idx="2">
                  <c:v>1422011.4</c:v>
                </c:pt>
                <c:pt idx="3">
                  <c:v>1430230.9999999998</c:v>
                </c:pt>
                <c:pt idx="4">
                  <c:v>1521741.574</c:v>
                </c:pt>
                <c:pt idx="5">
                  <c:v>1581332.3219999999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35-44B3-9E73-6E7560EA8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400782448"/>
        <c:axId val="400790064"/>
      </c:barChart>
      <c:lineChart>
        <c:grouping val="stacked"/>
        <c:varyColors val="0"/>
        <c:ser>
          <c:idx val="2"/>
          <c:order val="2"/>
          <c:tx>
            <c:strRef>
              <c:f>EPRT!$A$13</c:f>
              <c:strCache>
                <c:ptCount val="1"/>
                <c:pt idx="0">
                  <c:v>Evolución del presupuesto reprogramado total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EPRT!$B$9:$G$10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EPRT!$B$13:$G$13</c:f>
              <c:numCache>
                <c:formatCode>0.0</c:formatCode>
                <c:ptCount val="6"/>
                <c:pt idx="0">
                  <c:v>99.467624635925489</c:v>
                </c:pt>
                <c:pt idx="1">
                  <c:v>98.657453932098761</c:v>
                </c:pt>
                <c:pt idx="2">
                  <c:v>99.772804691389112</c:v>
                </c:pt>
                <c:pt idx="3">
                  <c:v>100.34404027762605</c:v>
                </c:pt>
                <c:pt idx="4">
                  <c:v>99.820130835775117</c:v>
                </c:pt>
                <c:pt idx="5">
                  <c:v>99.630752025746077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35-44B3-9E73-6E7560EA8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785712"/>
        <c:axId val="400787344"/>
      </c:lineChart>
      <c:catAx>
        <c:axId val="400782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400790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790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400782448"/>
        <c:crosses val="autoZero"/>
        <c:crossBetween val="between"/>
      </c:valAx>
      <c:valAx>
        <c:axId val="40078734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400785712"/>
        <c:crosses val="max"/>
        <c:crossBetween val="between"/>
      </c:valAx>
      <c:catAx>
        <c:axId val="40078571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07873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</c:legendEntry>
      <c:layout>
        <c:manualLayout>
          <c:xMode val="edge"/>
          <c:yMode val="edge"/>
          <c:x val="2.0386784950804152E-2"/>
          <c:y val="2.4615384615384615E-2"/>
          <c:w val="0.95922625302986386"/>
          <c:h val="0.20153991520290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95002883351547"/>
          <c:y val="0.29897007547410737"/>
          <c:w val="0.76075143777935172"/>
          <c:h val="0.58419440035169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EPR!$A$12</c:f>
              <c:strCache>
                <c:ptCount val="1"/>
                <c:pt idx="0">
                  <c:v>Presupuesto reprogramado (Recursos fiscales)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EPR!$B$9:$G$10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EPR!$B$12:$G$12</c:f>
              <c:numCache>
                <c:formatCode>#,##0</c:formatCode>
                <c:ptCount val="6"/>
                <c:pt idx="0">
                  <c:v>1336007</c:v>
                </c:pt>
                <c:pt idx="1">
                  <c:v>1379713.2</c:v>
                </c:pt>
                <c:pt idx="2">
                  <c:v>1296985</c:v>
                </c:pt>
                <c:pt idx="3">
                  <c:v>1358327.2999999998</c:v>
                </c:pt>
                <c:pt idx="4">
                  <c:v>1471983.65</c:v>
                </c:pt>
                <c:pt idx="5">
                  <c:v>1532193.57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34-4DC4-8ED2-D3968C907ADF}"/>
            </c:ext>
          </c:extLst>
        </c:ser>
        <c:ser>
          <c:idx val="1"/>
          <c:order val="1"/>
          <c:tx>
            <c:strRef>
              <c:f>EPR!$A$11</c:f>
              <c:strCache>
                <c:ptCount val="1"/>
                <c:pt idx="0">
                  <c:v>Presupuesto ejercido (Recursos fiscales)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EPR!$B$9:$G$10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EPR!$B$11:$G$11</c:f>
              <c:numCache>
                <c:formatCode>#,##0</c:formatCode>
                <c:ptCount val="6"/>
                <c:pt idx="0">
                  <c:v>1336007</c:v>
                </c:pt>
                <c:pt idx="1">
                  <c:v>1379713.2</c:v>
                </c:pt>
                <c:pt idx="2">
                  <c:v>1296985</c:v>
                </c:pt>
                <c:pt idx="3">
                  <c:v>1358327.2999999998</c:v>
                </c:pt>
                <c:pt idx="4">
                  <c:v>1470588.7209999999</c:v>
                </c:pt>
                <c:pt idx="5">
                  <c:v>1532193.57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34-4DC4-8ED2-D3968C907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400780816"/>
        <c:axId val="400779728"/>
      </c:barChart>
      <c:lineChart>
        <c:grouping val="stacked"/>
        <c:varyColors val="0"/>
        <c:ser>
          <c:idx val="2"/>
          <c:order val="2"/>
          <c:tx>
            <c:strRef>
              <c:f>EPR!$A$13</c:f>
              <c:strCache>
                <c:ptCount val="1"/>
                <c:pt idx="0">
                  <c:v>Evolución del presupuesto reprogramado (Recursos  Fiscales)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EPR!$B$9:$G$10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EPR!$B$13:$G$13</c:f>
              <c:numCache>
                <c:formatCode>0.0</c:formatCode>
                <c:ptCount val="6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99.905234749040858</c:v>
                </c:pt>
                <c:pt idx="5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34-4DC4-8ED2-D3968C907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793328"/>
        <c:axId val="400788976"/>
      </c:lineChart>
      <c:catAx>
        <c:axId val="40078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400779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77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400780816"/>
        <c:crosses val="autoZero"/>
        <c:crossBetween val="between"/>
      </c:valAx>
      <c:catAx>
        <c:axId val="40079332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400788976"/>
        <c:crosses val="autoZero"/>
        <c:auto val="1"/>
        <c:lblAlgn val="ctr"/>
        <c:lblOffset val="100"/>
        <c:noMultiLvlLbl val="0"/>
      </c:catAx>
      <c:valAx>
        <c:axId val="400788976"/>
        <c:scaling>
          <c:orientation val="minMax"/>
          <c:max val="102"/>
          <c:min val="90"/>
        </c:scaling>
        <c:delete val="0"/>
        <c:axPos val="r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400793328"/>
        <c:crosses val="max"/>
        <c:crossBetween val="between"/>
        <c:majorUnit val="2"/>
        <c:minorUnit val="0.4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2.0922395415730793E-2"/>
          <c:y val="2.4615384615384615E-2"/>
          <c:w val="0.96695246193196671"/>
          <c:h val="0.20153991520290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56563507654574"/>
          <c:y val="0.19767305206252203"/>
          <c:w val="0.76769784708267863"/>
          <c:h val="0.671455635209777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EGC!$A$12</c:f>
              <c:strCache>
                <c:ptCount val="1"/>
                <c:pt idx="0">
                  <c:v>Presupuesto reprogramado (gasto corriente)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EGC!$B$9:$G$10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EGC!$B$12:$G$12</c:f>
              <c:numCache>
                <c:formatCode>#,##0</c:formatCode>
                <c:ptCount val="6"/>
                <c:pt idx="0">
                  <c:v>1339687.2</c:v>
                </c:pt>
                <c:pt idx="1">
                  <c:v>1433622.3</c:v>
                </c:pt>
                <c:pt idx="2">
                  <c:v>1412252.6</c:v>
                </c:pt>
                <c:pt idx="3">
                  <c:v>1404668.4</c:v>
                </c:pt>
                <c:pt idx="4">
                  <c:v>1476955.71</c:v>
                </c:pt>
                <c:pt idx="5">
                  <c:v>1528064.0179999999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5C-489F-BC0C-E96DCBBB073E}"/>
            </c:ext>
          </c:extLst>
        </c:ser>
        <c:ser>
          <c:idx val="1"/>
          <c:order val="1"/>
          <c:tx>
            <c:strRef>
              <c:f>EGC!$A$11</c:f>
              <c:strCache>
                <c:ptCount val="1"/>
                <c:pt idx="0">
                  <c:v>Gasto corriente ejercido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EGC!$B$9:$G$10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EGC!$B$11:$G$11</c:f>
              <c:numCache>
                <c:formatCode>#,##0</c:formatCode>
                <c:ptCount val="6"/>
                <c:pt idx="0">
                  <c:v>1334976.8</c:v>
                </c:pt>
                <c:pt idx="1">
                  <c:v>1414326.6</c:v>
                </c:pt>
                <c:pt idx="2">
                  <c:v>1409321.5</c:v>
                </c:pt>
                <c:pt idx="3">
                  <c:v>1409572.0999999999</c:v>
                </c:pt>
                <c:pt idx="4">
                  <c:v>1474213.6429999999</c:v>
                </c:pt>
                <c:pt idx="5">
                  <c:v>1522202.77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5C-489F-BC0C-E96DCBBB0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400785168"/>
        <c:axId val="400786256"/>
      </c:barChart>
      <c:lineChart>
        <c:grouping val="stacked"/>
        <c:varyColors val="0"/>
        <c:ser>
          <c:idx val="2"/>
          <c:order val="2"/>
          <c:tx>
            <c:strRef>
              <c:f>EGC!$A$13</c:f>
              <c:strCache>
                <c:ptCount val="1"/>
                <c:pt idx="0">
                  <c:v>Evolución del gasto corriente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EGC!$B$9:$G$10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EGC!$B$13:$G$13</c:f>
              <c:numCache>
                <c:formatCode>0.0</c:formatCode>
                <c:ptCount val="6"/>
                <c:pt idx="0">
                  <c:v>99.648395535913167</c:v>
                </c:pt>
                <c:pt idx="1">
                  <c:v>98.654059719913676</c:v>
                </c:pt>
                <c:pt idx="2">
                  <c:v>99.792452143476311</c:v>
                </c:pt>
                <c:pt idx="3">
                  <c:v>100.34910018620764</c:v>
                </c:pt>
                <c:pt idx="4">
                  <c:v>99.814343315684113</c:v>
                </c:pt>
                <c:pt idx="5">
                  <c:v>99.616426541626751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5C-489F-BC0C-E96DCBBB0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787888"/>
        <c:axId val="400786800"/>
      </c:lineChart>
      <c:catAx>
        <c:axId val="40078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400786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786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400785168"/>
        <c:crosses val="autoZero"/>
        <c:crossBetween val="between"/>
      </c:valAx>
      <c:catAx>
        <c:axId val="4007878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400786800"/>
        <c:crosses val="autoZero"/>
        <c:auto val="1"/>
        <c:lblAlgn val="ctr"/>
        <c:lblOffset val="100"/>
        <c:noMultiLvlLbl val="0"/>
      </c:catAx>
      <c:valAx>
        <c:axId val="400786800"/>
        <c:scaling>
          <c:orientation val="minMax"/>
          <c:min val="90"/>
        </c:scaling>
        <c:delete val="0"/>
        <c:axPos val="r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400787888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2.3622355559707233E-2"/>
          <c:y val="2.3880597014925373E-2"/>
          <c:w val="0.95944518464463469"/>
          <c:h val="0.128359149136208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56563507654574"/>
          <c:y val="0.19767305206252203"/>
          <c:w val="0.76769784708267863"/>
          <c:h val="0.671455635209777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EGI!$A$12</c:f>
              <c:strCache>
                <c:ptCount val="1"/>
                <c:pt idx="0">
                  <c:v> Presupuesto reprogramado (Gasto de inversión)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EGI!$B$9:$G$10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EGI!$B$12:$G$12</c:f>
              <c:numCache>
                <c:formatCode>#,##0</c:formatCode>
                <c:ptCount val="6"/>
                <c:pt idx="0">
                  <c:v>118119</c:v>
                </c:pt>
                <c:pt idx="1">
                  <c:v>64188.5</c:v>
                </c:pt>
                <c:pt idx="2">
                  <c:v>12997</c:v>
                </c:pt>
                <c:pt idx="3">
                  <c:v>20658.900000000001</c:v>
                </c:pt>
                <c:pt idx="4">
                  <c:v>47527.94</c:v>
                </c:pt>
                <c:pt idx="5">
                  <c:v>60978.05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3D-4799-99F1-205F4724740B}"/>
            </c:ext>
          </c:extLst>
        </c:ser>
        <c:ser>
          <c:idx val="1"/>
          <c:order val="1"/>
          <c:tx>
            <c:strRef>
              <c:f>EGI!$A$11</c:f>
              <c:strCache>
                <c:ptCount val="1"/>
                <c:pt idx="0">
                  <c:v>Gasto de inversión ejercido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EGI!$B$9:$G$10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EGI!$B$11:$G$11</c:f>
              <c:numCache>
                <c:formatCode>#,##0</c:formatCode>
                <c:ptCount val="6"/>
                <c:pt idx="0">
                  <c:v>115068.5</c:v>
                </c:pt>
                <c:pt idx="1">
                  <c:v>63375.4</c:v>
                </c:pt>
                <c:pt idx="2">
                  <c:v>12690</c:v>
                </c:pt>
                <c:pt idx="3">
                  <c:v>20658.900000000001</c:v>
                </c:pt>
                <c:pt idx="4">
                  <c:v>47527.930999999997</c:v>
                </c:pt>
                <c:pt idx="5">
                  <c:v>60978.05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3D-4799-99F1-205F47247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400780272"/>
        <c:axId val="400794416"/>
      </c:barChart>
      <c:lineChart>
        <c:grouping val="stacked"/>
        <c:varyColors val="0"/>
        <c:ser>
          <c:idx val="2"/>
          <c:order val="2"/>
          <c:tx>
            <c:strRef>
              <c:f>EGI!$A$13</c:f>
              <c:strCache>
                <c:ptCount val="1"/>
                <c:pt idx="0">
                  <c:v>Evolución del gasto de inversión (Recursos Fiscales)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EGI!$B$9:$G$10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EGI!$B$13:$G$13</c:f>
              <c:numCache>
                <c:formatCode>0.0</c:formatCode>
                <c:ptCount val="6"/>
                <c:pt idx="0">
                  <c:v>97.417434959659317</c:v>
                </c:pt>
                <c:pt idx="1">
                  <c:v>99.550984445423424</c:v>
                </c:pt>
                <c:pt idx="2">
                  <c:v>97.6379164422559</c:v>
                </c:pt>
                <c:pt idx="3">
                  <c:v>100</c:v>
                </c:pt>
                <c:pt idx="4">
                  <c:v>99.999981063770065</c:v>
                </c:pt>
                <c:pt idx="5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3D-4799-99F1-205F47247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781360"/>
        <c:axId val="400790608"/>
      </c:lineChart>
      <c:catAx>
        <c:axId val="400780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400794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794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400780272"/>
        <c:crosses val="autoZero"/>
        <c:crossBetween val="between"/>
      </c:valAx>
      <c:catAx>
        <c:axId val="4007813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400790608"/>
        <c:crosses val="autoZero"/>
        <c:auto val="1"/>
        <c:lblAlgn val="ctr"/>
        <c:lblOffset val="100"/>
        <c:noMultiLvlLbl val="0"/>
      </c:catAx>
      <c:valAx>
        <c:axId val="400790608"/>
        <c:scaling>
          <c:orientation val="minMax"/>
          <c:min val="60"/>
        </c:scaling>
        <c:delete val="0"/>
        <c:axPos val="r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400781360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2.3622355559707233E-2"/>
          <c:y val="2.3880597014925373E-2"/>
          <c:w val="0.95944518464463469"/>
          <c:h val="0.128359149136208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702491654294389"/>
          <c:y val="0.1410825372716735"/>
          <c:w val="0.74387804105558142"/>
          <c:h val="0.728046364762780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AUTOF!$A$12</c:f>
              <c:strCache>
                <c:ptCount val="1"/>
                <c:pt idx="0">
                  <c:v>Presupuesto ejercido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AUTOF!$B$9:$G$10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AUTOF!$B$12:$G$12</c:f>
              <c:numCache>
                <c:formatCode>#,##0</c:formatCode>
                <c:ptCount val="6"/>
                <c:pt idx="0">
                  <c:v>1450045.3</c:v>
                </c:pt>
                <c:pt idx="1">
                  <c:v>1477702</c:v>
                </c:pt>
                <c:pt idx="2">
                  <c:v>1422011.4</c:v>
                </c:pt>
                <c:pt idx="3">
                  <c:v>1430230.9999999998</c:v>
                </c:pt>
                <c:pt idx="4">
                  <c:v>1521741.574</c:v>
                </c:pt>
                <c:pt idx="5">
                  <c:v>1581332.3219999999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F-4315-803B-57A430E2F37F}"/>
            </c:ext>
          </c:extLst>
        </c:ser>
        <c:ser>
          <c:idx val="1"/>
          <c:order val="1"/>
          <c:tx>
            <c:strRef>
              <c:f>AUTOF!$A$11</c:f>
              <c:strCache>
                <c:ptCount val="1"/>
                <c:pt idx="0">
                  <c:v>Ingresos propios ejercidos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AUTOF!$B$9:$G$10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AUTOF!$B$11:$G$11</c:f>
              <c:numCache>
                <c:formatCode>#,##0</c:formatCode>
                <c:ptCount val="6"/>
                <c:pt idx="0">
                  <c:v>114038</c:v>
                </c:pt>
                <c:pt idx="1">
                  <c:v>97988.800000000003</c:v>
                </c:pt>
                <c:pt idx="2">
                  <c:v>111761.9</c:v>
                </c:pt>
                <c:pt idx="3">
                  <c:v>71903.7</c:v>
                </c:pt>
                <c:pt idx="4">
                  <c:v>51152.853000000003</c:v>
                </c:pt>
                <c:pt idx="5">
                  <c:v>49138.752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9F-4315-803B-57A430E2F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400791696"/>
        <c:axId val="400781904"/>
      </c:barChart>
      <c:lineChart>
        <c:grouping val="stacked"/>
        <c:varyColors val="0"/>
        <c:ser>
          <c:idx val="2"/>
          <c:order val="2"/>
          <c:tx>
            <c:strRef>
              <c:f>AUTOF!$A$13</c:f>
              <c:strCache>
                <c:ptCount val="1"/>
                <c:pt idx="0">
                  <c:v>Índice de autofinanciamiento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AUTOF!$B$9:$G$10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AUTOF!$B$13:$G$13</c:f>
              <c:numCache>
                <c:formatCode>0.0</c:formatCode>
                <c:ptCount val="6"/>
                <c:pt idx="0">
                  <c:v>7.8644439590956221</c:v>
                </c:pt>
                <c:pt idx="1">
                  <c:v>6.6311610866060953</c:v>
                </c:pt>
                <c:pt idx="2">
                  <c:v>7.8594236304997276</c:v>
                </c:pt>
                <c:pt idx="3">
                  <c:v>5.0274186477569014</c:v>
                </c:pt>
                <c:pt idx="4">
                  <c:v>3.3614677993939073</c:v>
                </c:pt>
                <c:pt idx="5">
                  <c:v>3.1074272824482243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9F-4315-803B-57A430E2F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794960"/>
        <c:axId val="400782992"/>
      </c:lineChart>
      <c:catAx>
        <c:axId val="40079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400781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781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400791696"/>
        <c:crosses val="autoZero"/>
        <c:crossBetween val="between"/>
      </c:valAx>
      <c:catAx>
        <c:axId val="4007949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400782992"/>
        <c:crosses val="autoZero"/>
        <c:auto val="1"/>
        <c:lblAlgn val="ctr"/>
        <c:lblOffset val="100"/>
        <c:noMultiLvlLbl val="0"/>
      </c:catAx>
      <c:valAx>
        <c:axId val="400782992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.95046295023595451"/>
              <c:y val="0.543625204744147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400794960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41852697647653"/>
          <c:y val="0.15805596608116293"/>
          <c:w val="0.74116876331601644"/>
          <c:h val="0.711073208156672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CAIP!$A$12</c:f>
              <c:strCache>
                <c:ptCount val="1"/>
                <c:pt idx="0">
                  <c:v>Ingresos propios programados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CAIP!$B$9:$G$10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CAIP!$B$12:$G$12</c:f>
              <c:numCache>
                <c:formatCode>#,##0</c:formatCode>
                <c:ptCount val="6"/>
                <c:pt idx="0">
                  <c:v>121799</c:v>
                </c:pt>
                <c:pt idx="1">
                  <c:v>118097.60000000001</c:v>
                </c:pt>
                <c:pt idx="2">
                  <c:v>115000</c:v>
                </c:pt>
                <c:pt idx="3">
                  <c:v>67000</c:v>
                </c:pt>
                <c:pt idx="4">
                  <c:v>52500</c:v>
                </c:pt>
                <c:pt idx="5">
                  <c:v>55000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3A-4125-8264-A3B923D2ED78}"/>
            </c:ext>
          </c:extLst>
        </c:ser>
        <c:ser>
          <c:idx val="1"/>
          <c:order val="1"/>
          <c:tx>
            <c:strRef>
              <c:f>CAIP!$A$11</c:f>
              <c:strCache>
                <c:ptCount val="1"/>
                <c:pt idx="0">
                  <c:v>Ingresos propios captados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CAIP!$B$9:$G$10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CAIP!$B$11:$G$11</c:f>
              <c:numCache>
                <c:formatCode>#,##0</c:formatCode>
                <c:ptCount val="6"/>
                <c:pt idx="0">
                  <c:v>113831</c:v>
                </c:pt>
                <c:pt idx="1">
                  <c:v>113139.511</c:v>
                </c:pt>
                <c:pt idx="2">
                  <c:v>105208.6</c:v>
                </c:pt>
                <c:pt idx="3">
                  <c:v>60560.5</c:v>
                </c:pt>
                <c:pt idx="4">
                  <c:v>51638.898000000001</c:v>
                </c:pt>
                <c:pt idx="5">
                  <c:v>49482.362999999998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3A-4125-8264-A3B923D2E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402782608"/>
        <c:axId val="402784240"/>
      </c:barChart>
      <c:lineChart>
        <c:grouping val="stacked"/>
        <c:varyColors val="0"/>
        <c:ser>
          <c:idx val="2"/>
          <c:order val="2"/>
          <c:tx>
            <c:strRef>
              <c:f>CAIP!$A$13</c:f>
              <c:strCache>
                <c:ptCount val="1"/>
                <c:pt idx="0">
                  <c:v>Captación de Ingresos propios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CAIP!$B$9:$G$10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CAIP!$B$13:$G$13</c:f>
              <c:numCache>
                <c:formatCode>0.0</c:formatCode>
                <c:ptCount val="6"/>
                <c:pt idx="0">
                  <c:v>93.458074368426665</c:v>
                </c:pt>
                <c:pt idx="1">
                  <c:v>95.801702151440836</c:v>
                </c:pt>
                <c:pt idx="2">
                  <c:v>91.48573913043478</c:v>
                </c:pt>
                <c:pt idx="3">
                  <c:v>90.388805970149249</c:v>
                </c:pt>
                <c:pt idx="4">
                  <c:v>98.359805714285713</c:v>
                </c:pt>
                <c:pt idx="5">
                  <c:v>89.967932727272725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3A-4125-8264-A3B923D2E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785328"/>
        <c:axId val="402776080"/>
      </c:lineChart>
      <c:catAx>
        <c:axId val="40278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402784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784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402782608"/>
        <c:crosses val="autoZero"/>
        <c:crossBetween val="between"/>
      </c:valAx>
      <c:catAx>
        <c:axId val="40278532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402776080"/>
        <c:crosses val="autoZero"/>
        <c:auto val="1"/>
        <c:lblAlgn val="ctr"/>
        <c:lblOffset val="100"/>
        <c:noMultiLvlLbl val="0"/>
      </c:catAx>
      <c:valAx>
        <c:axId val="402776080"/>
        <c:scaling>
          <c:orientation val="minMax"/>
        </c:scaling>
        <c:delete val="0"/>
        <c:axPos val="r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402785328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97238397445708"/>
          <c:y val="0.27501089636522713"/>
          <c:w val="0.80624605597604038"/>
          <c:h val="0.594118189771733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CNPR!$A$12</c:f>
              <c:strCache>
                <c:ptCount val="1"/>
                <c:pt idx="0">
                  <c:v>Presupuesto autorizado de partidas sujetas a restricción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CNPR!$B$9:$G$10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CNPR!$B$12:$G$12</c:f>
              <c:numCache>
                <c:formatCode>#,##0</c:formatCode>
                <c:ptCount val="6"/>
                <c:pt idx="0">
                  <c:v>1457806</c:v>
                </c:pt>
                <c:pt idx="1">
                  <c:v>1497810.8</c:v>
                </c:pt>
                <c:pt idx="2">
                  <c:v>1425249.5</c:v>
                </c:pt>
                <c:pt idx="3">
                  <c:v>1425327.2999999998</c:v>
                </c:pt>
                <c:pt idx="4">
                  <c:v>1524483.65</c:v>
                </c:pt>
                <c:pt idx="5">
                  <c:v>1587193.57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66-4729-9F0A-1C03489914B1}"/>
            </c:ext>
          </c:extLst>
        </c:ser>
        <c:ser>
          <c:idx val="1"/>
          <c:order val="1"/>
          <c:tx>
            <c:strRef>
              <c:f>CNPR!$A$11</c:f>
              <c:strCache>
                <c:ptCount val="1"/>
                <c:pt idx="0">
                  <c:v>Presupuesto ejercido de partidas sujetas a restricción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CNPR!$B$9:$G$10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CNPR!$B$11:$G$11</c:f>
              <c:numCache>
                <c:formatCode>#,##0</c:formatCode>
                <c:ptCount val="6"/>
                <c:pt idx="0">
                  <c:v>1450045</c:v>
                </c:pt>
                <c:pt idx="1">
                  <c:v>1477702</c:v>
                </c:pt>
                <c:pt idx="2">
                  <c:v>1422011.4</c:v>
                </c:pt>
                <c:pt idx="3">
                  <c:v>1430230.9999999998</c:v>
                </c:pt>
                <c:pt idx="4">
                  <c:v>1521741.574</c:v>
                </c:pt>
                <c:pt idx="5">
                  <c:v>1581332.3219999999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66-4729-9F0A-1C0348991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402785872"/>
        <c:axId val="402776624"/>
      </c:barChart>
      <c:lineChart>
        <c:grouping val="stacked"/>
        <c:varyColors val="0"/>
        <c:ser>
          <c:idx val="2"/>
          <c:order val="2"/>
          <c:tx>
            <c:strRef>
              <c:f>CNPR!$A$13</c:f>
              <c:strCache>
                <c:ptCount val="1"/>
                <c:pt idx="0">
                  <c:v>Evolución del presupuesto ejercido de partidas sujetas a restricción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CNPR!$B$9:$G$10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CNPR!$B$13:$G$13</c:f>
              <c:numCache>
                <c:formatCode>0.0</c:formatCode>
                <c:ptCount val="6"/>
                <c:pt idx="0">
                  <c:v>99.467624635925489</c:v>
                </c:pt>
                <c:pt idx="1">
                  <c:v>98.657453932098761</c:v>
                </c:pt>
                <c:pt idx="2">
                  <c:v>99.772804691389112</c:v>
                </c:pt>
                <c:pt idx="3">
                  <c:v>100.34404027762605</c:v>
                </c:pt>
                <c:pt idx="4">
                  <c:v>99.820130835775117</c:v>
                </c:pt>
                <c:pt idx="5">
                  <c:v>99.630716245908175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66-4729-9F0A-1C0348991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771184"/>
        <c:axId val="402786416"/>
      </c:lineChart>
      <c:catAx>
        <c:axId val="40278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402776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77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402785872"/>
        <c:crosses val="autoZero"/>
        <c:crossBetween val="between"/>
      </c:valAx>
      <c:catAx>
        <c:axId val="40277118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402786416"/>
        <c:crosses val="autoZero"/>
        <c:auto val="1"/>
        <c:lblAlgn val="ctr"/>
        <c:lblOffset val="100"/>
        <c:noMultiLvlLbl val="0"/>
      </c:catAx>
      <c:valAx>
        <c:axId val="402786416"/>
        <c:scaling>
          <c:orientation val="minMax"/>
        </c:scaling>
        <c:delete val="0"/>
        <c:axPos val="r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402771184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1.985594792489509E-2"/>
          <c:y val="2.4242424242424242E-2"/>
          <c:w val="0.96467467048079181"/>
          <c:h val="0.19848628012407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0290675334863"/>
          <c:y val="0.14778782436768195"/>
          <c:w val="0.84566826467939693"/>
          <c:h val="0.73050046710262917"/>
        </c:manualLayout>
      </c:layout>
      <c:lineChart>
        <c:grouping val="standard"/>
        <c:varyColors val="0"/>
        <c:ser>
          <c:idx val="1"/>
          <c:order val="0"/>
          <c:tx>
            <c:strRef>
              <c:f>ABS!$A$5</c:f>
              <c:strCache>
                <c:ptCount val="1"/>
                <c:pt idx="0">
                  <c:v>ABSORCIÓN DE EGRESADOS DE SECUNDARIA</c:v>
                </c:pt>
              </c:strCache>
            </c:strRef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D6D-4EE6-AACD-C4389BA8DD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D6D-4EE6-AACD-C4389BA8DD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D6D-4EE6-AACD-C4389BA8DD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D6D-4EE6-AACD-C4389BA8DD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D6D-4EE6-AACD-C4389BA8DD7C}"/>
              </c:ext>
            </c:extLst>
          </c:dPt>
          <c:cat>
            <c:numRef>
              <c:f>ABS!$A$8:$A$13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ABS!$B$8:$B$13</c:f>
              <c:numCache>
                <c:formatCode>0.0</c:formatCode>
                <c:ptCount val="6"/>
                <c:pt idx="0">
                  <c:v>7</c:v>
                </c:pt>
                <c:pt idx="1">
                  <c:v>6.7917765054328934</c:v>
                </c:pt>
                <c:pt idx="2">
                  <c:v>6.5755004782569069</c:v>
                </c:pt>
                <c:pt idx="3">
                  <c:v>6.4057953167104937</c:v>
                </c:pt>
                <c:pt idx="4">
                  <c:v>6.1</c:v>
                </c:pt>
                <c:pt idx="5">
                  <c:v>5.8798564325685589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D6D-4EE6-AACD-C4389BA8D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163776"/>
        <c:axId val="316173568"/>
      </c:lineChart>
      <c:catAx>
        <c:axId val="316163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 lang="es-MX" sz="7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316173568"/>
        <c:crosses val="autoZero"/>
        <c:auto val="1"/>
        <c:lblAlgn val="ctr"/>
        <c:lblOffset val="100"/>
        <c:noMultiLvlLbl val="0"/>
      </c:catAx>
      <c:valAx>
        <c:axId val="316173568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316163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33" l="0.70000000000000062" r="0.70000000000000062" t="0.75000000000000633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38966720389702"/>
          <c:y val="4.6127753459891209E-2"/>
          <c:w val="0.84914756511917455"/>
          <c:h val="0.852405111082270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MAT!$A$5</c:f>
              <c:strCache>
                <c:ptCount val="1"/>
                <c:pt idx="0">
                  <c:v>MATRÍCULA TOTAL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5527-485E-8B4D-1D49F5C5A14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527-485E-8B4D-1D49F5C5A14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5527-485E-8B4D-1D49F5C5A14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5527-485E-8B4D-1D49F5C5A14D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5527-485E-8B4D-1D49F5C5A14D}"/>
              </c:ext>
            </c:extLst>
          </c:dPt>
          <c:cat>
            <c:numRef>
              <c:f>MAT!$A$8:$A$13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MAT!$B$8:$B$13</c:f>
              <c:numCache>
                <c:formatCode>#,##0</c:formatCode>
                <c:ptCount val="6"/>
                <c:pt idx="0">
                  <c:v>303955</c:v>
                </c:pt>
                <c:pt idx="1">
                  <c:v>303464</c:v>
                </c:pt>
                <c:pt idx="2">
                  <c:v>301751</c:v>
                </c:pt>
                <c:pt idx="3">
                  <c:v>305246</c:v>
                </c:pt>
                <c:pt idx="4">
                  <c:v>307921</c:v>
                </c:pt>
                <c:pt idx="5">
                  <c:v>311816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527-485E-8B4D-1D49F5C5A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16167584"/>
        <c:axId val="316174112"/>
      </c:barChart>
      <c:catAx>
        <c:axId val="31616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7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316174112"/>
        <c:crosses val="autoZero"/>
        <c:auto val="1"/>
        <c:lblAlgn val="ctr"/>
        <c:lblOffset val="100"/>
        <c:noMultiLvlLbl val="0"/>
      </c:catAx>
      <c:valAx>
        <c:axId val="316174112"/>
        <c:scaling>
          <c:orientation val="minMax"/>
        </c:scaling>
        <c:delete val="0"/>
        <c:axPos val="l"/>
        <c:numFmt formatCode="#,##0" sourceLinked="1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316167584"/>
        <c:crosses val="autoZero"/>
        <c:crossBetween val="between"/>
        <c:dispUnits>
          <c:builtInUnit val="thousands"/>
          <c:dispUnitsLbl/>
        </c:dispUnits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11" l="0.70000000000000062" r="0.70000000000000062" t="0.75000000000000611" header="0.30000000000000032" footer="0.3000000000000003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573024900965825E-2"/>
          <c:y val="6.5068986174901186E-2"/>
          <c:w val="0.89427524958463145"/>
          <c:h val="0.76011050326703289"/>
        </c:manualLayout>
      </c:layout>
      <c:lineChart>
        <c:grouping val="standard"/>
        <c:varyColors val="0"/>
        <c:ser>
          <c:idx val="1"/>
          <c:order val="0"/>
          <c:tx>
            <c:strRef>
              <c:f>ACI!$A$5</c:f>
              <c:strCache>
                <c:ptCount val="1"/>
                <c:pt idx="0">
                  <c:v>APROVECHAMIENTO DE LA CAPACIDAD INSTALADA</c:v>
                </c:pt>
              </c:strCache>
            </c:strRef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5F7-4BB0-BE6F-19ED607164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5F7-4BB0-BE6F-19ED607164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5F7-4BB0-BE6F-19ED607164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5F7-4BB0-BE6F-19ED607164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5F7-4BB0-BE6F-19ED607164A4}"/>
              </c:ext>
            </c:extLst>
          </c:dPt>
          <c:cat>
            <c:numRef>
              <c:f>ACI!$A$8:$A$13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ACI!$B$8:$B$13</c:f>
              <c:numCache>
                <c:formatCode>0.0</c:formatCode>
                <c:ptCount val="6"/>
                <c:pt idx="0">
                  <c:v>83.984029619805483</c:v>
                </c:pt>
                <c:pt idx="1">
                  <c:v>79.092994161801499</c:v>
                </c:pt>
                <c:pt idx="2">
                  <c:v>78.466559184522566</c:v>
                </c:pt>
                <c:pt idx="3">
                  <c:v>74.912508896360464</c:v>
                </c:pt>
                <c:pt idx="4">
                  <c:v>74.400000000000006</c:v>
                </c:pt>
                <c:pt idx="5">
                  <c:v>75.085725293777699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85F7-4BB0-BE6F-19ED60716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174656"/>
        <c:axId val="316171936"/>
      </c:lineChart>
      <c:catAx>
        <c:axId val="31617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/>
            </a:pPr>
            <a:endParaRPr lang="es-MX"/>
          </a:p>
        </c:txPr>
        <c:crossAx val="316171936"/>
        <c:crosses val="autoZero"/>
        <c:auto val="1"/>
        <c:lblAlgn val="ctr"/>
        <c:lblOffset val="100"/>
        <c:noMultiLvlLbl val="0"/>
      </c:catAx>
      <c:valAx>
        <c:axId val="31617193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/>
            </a:pPr>
            <a:endParaRPr lang="es-MX"/>
          </a:p>
        </c:txPr>
        <c:crossAx val="316174656"/>
        <c:crosses val="autoZero"/>
        <c:crossBetween val="between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s-MX"/>
    </a:p>
  </c:txPr>
  <c:printSettings>
    <c:headerFooter/>
    <c:pageMargins b="0.75000000000000511" l="0.70000000000000062" r="0.70000000000000062" t="0.75000000000000511" header="0.30000000000000032" footer="0.30000000000000032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723037461226449E-2"/>
          <c:y val="0.12104769287258783"/>
          <c:w val="0.8908142448103078"/>
          <c:h val="0.7094515430188347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AE!$A$5</c:f>
              <c:strCache>
                <c:ptCount val="1"/>
                <c:pt idx="0">
                  <c:v>ABANDONO ESCOLAR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1530-4881-89B5-342AE0F0DAD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1530-4881-89B5-342AE0F0DAD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1530-4881-89B5-342AE0F0DAD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1530-4881-89B5-342AE0F0DAD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1530-4881-89B5-342AE0F0DAD0}"/>
              </c:ext>
            </c:extLst>
          </c:dPt>
          <c:cat>
            <c:numRef>
              <c:f>AE!$A$8:$A$13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AE!$B$8:$B$13</c:f>
              <c:numCache>
                <c:formatCode>#,##0.0</c:formatCode>
                <c:ptCount val="6"/>
                <c:pt idx="0">
                  <c:v>19.784901326093763</c:v>
                </c:pt>
                <c:pt idx="1">
                  <c:v>18.977188102147615</c:v>
                </c:pt>
                <c:pt idx="2">
                  <c:v>18.040926327997077</c:v>
                </c:pt>
                <c:pt idx="3">
                  <c:v>17.5</c:v>
                </c:pt>
                <c:pt idx="4">
                  <c:v>18.600000000000001</c:v>
                </c:pt>
                <c:pt idx="5">
                  <c:v>17.600000000000001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530-4881-89B5-342AE0F0D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196263344"/>
        <c:axId val="-1196262800"/>
      </c:barChart>
      <c:catAx>
        <c:axId val="-119626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196262800"/>
        <c:crosses val="autoZero"/>
        <c:auto val="1"/>
        <c:lblAlgn val="ctr"/>
        <c:lblOffset val="100"/>
        <c:noMultiLvlLbl val="0"/>
      </c:catAx>
      <c:valAx>
        <c:axId val="-1196262800"/>
        <c:scaling>
          <c:orientation val="minMax"/>
        </c:scaling>
        <c:delete val="0"/>
        <c:axPos val="l"/>
        <c:numFmt formatCode="#,##0" sourceLinked="0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196263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11" l="0.70000000000000062" r="0.70000000000000062" t="0.75000000000000611" header="0.30000000000000032" footer="0.30000000000000032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0290675334863"/>
          <c:y val="0.14778782436768195"/>
          <c:w val="0.84566826467939693"/>
          <c:h val="0.73050046710262917"/>
        </c:manualLayout>
      </c:layout>
      <c:lineChart>
        <c:grouping val="standard"/>
        <c:varyColors val="0"/>
        <c:ser>
          <c:idx val="1"/>
          <c:order val="0"/>
          <c:tx>
            <c:strRef>
              <c:f>REP!$A$5</c:f>
              <c:strCache>
                <c:ptCount val="1"/>
                <c:pt idx="0">
                  <c:v>REPROBACIÓN</c:v>
                </c:pt>
              </c:strCache>
            </c:strRef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0C8-4AEB-8E91-BE5B02ABB5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0C8-4AEB-8E91-BE5B02ABB5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0C8-4AEB-8E91-BE5B02ABB5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0C8-4AEB-8E91-BE5B02ABB5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0C8-4AEB-8E91-BE5B02ABB5D9}"/>
              </c:ext>
            </c:extLst>
          </c:dPt>
          <c:cat>
            <c:numRef>
              <c:f>REP!$A$8:$A$13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REP!$B$8:$B$13</c:f>
              <c:numCache>
                <c:formatCode>0.00</c:formatCode>
                <c:ptCount val="6"/>
                <c:pt idx="0">
                  <c:v>26.106167031303979</c:v>
                </c:pt>
                <c:pt idx="1">
                  <c:v>26.638156487984606</c:v>
                </c:pt>
                <c:pt idx="2">
                  <c:v>28.180898073666384</c:v>
                </c:pt>
                <c:pt idx="3">
                  <c:v>42.045818700255708</c:v>
                </c:pt>
                <c:pt idx="4">
                  <c:v>29.91384153727742</c:v>
                </c:pt>
                <c:pt idx="5">
                  <c:v>40.422236190573926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00C8-4AEB-8E91-BE5B02ABB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163776"/>
        <c:axId val="316173568"/>
      </c:lineChart>
      <c:catAx>
        <c:axId val="316163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 lang="es-MX" sz="7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316173568"/>
        <c:crosses val="autoZero"/>
        <c:auto val="1"/>
        <c:lblAlgn val="ctr"/>
        <c:lblOffset val="100"/>
        <c:noMultiLvlLbl val="0"/>
      </c:catAx>
      <c:valAx>
        <c:axId val="31617356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316163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33" l="0.70000000000000062" r="0.70000000000000062" t="0.75000000000000633" header="0.30000000000000032" footer="0.30000000000000032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51849319083253E-2"/>
          <c:y val="0.11251829004812779"/>
          <c:w val="0.88930267091303417"/>
          <c:h val="0.73753421784047402"/>
        </c:manualLayout>
      </c:layout>
      <c:barChart>
        <c:barDir val="col"/>
        <c:grouping val="clustered"/>
        <c:varyColors val="1"/>
        <c:ser>
          <c:idx val="1"/>
          <c:order val="0"/>
          <c:tx>
            <c:strRef>
              <c:f>TE!$A$5</c:f>
              <c:strCache>
                <c:ptCount val="1"/>
                <c:pt idx="0">
                  <c:v>TASA DE EGRESO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043-482C-B963-58AEB1AAC1A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043-482C-B963-58AEB1AAC1AA}"/>
              </c:ext>
            </c:extLst>
          </c:dPt>
          <c:cat>
            <c:strRef>
              <c:f>TE!$A$8:$A$9</c:f>
              <c:strCache>
                <c:ptCount val="2"/>
                <c:pt idx="0">
                  <c:v>2011-2014</c:v>
                </c:pt>
                <c:pt idx="1">
                  <c:v>2012-2015</c:v>
                </c:pt>
              </c:strCache>
            </c:strRef>
          </c:cat>
          <c:val>
            <c:numRef>
              <c:f>TE!$B$8:$B$9</c:f>
              <c:numCache>
                <c:formatCode>0.0</c:formatCode>
                <c:ptCount val="2"/>
                <c:pt idx="0">
                  <c:v>54</c:v>
                </c:pt>
                <c:pt idx="1">
                  <c:v>54.4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043-482C-B963-58AEB1AAC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6176832"/>
        <c:axId val="316166496"/>
      </c:barChart>
      <c:catAx>
        <c:axId val="31617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700" b="1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316166496"/>
        <c:crosses val="autoZero"/>
        <c:auto val="1"/>
        <c:lblAlgn val="ctr"/>
        <c:lblOffset val="100"/>
        <c:noMultiLvlLbl val="0"/>
      </c:catAx>
      <c:valAx>
        <c:axId val="316166496"/>
        <c:scaling>
          <c:orientation val="minMax"/>
          <c:min val="50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31617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22" l="0.70000000000000062" r="0.70000000000000062" t="0.75000000000000622" header="0.30000000000000032" footer="0.30000000000000032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356825767149472E-2"/>
          <c:y val="0.11341552801992047"/>
          <c:w val="0.89081779592365773"/>
          <c:h val="0.59963067782920487"/>
        </c:manualLayout>
      </c:layout>
      <c:lineChart>
        <c:grouping val="standard"/>
        <c:varyColors val="0"/>
        <c:ser>
          <c:idx val="1"/>
          <c:order val="0"/>
          <c:tx>
            <c:strRef>
              <c:f>TIT!$A$5</c:f>
              <c:strCache>
                <c:ptCount val="1"/>
                <c:pt idx="0">
                  <c:v>TITULACIÓN POR GENERACIÓN</c:v>
                </c:pt>
              </c:strCache>
            </c:strRef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D6A-4F83-BAB9-0BC88042D2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D6A-4F83-BAB9-0BC88042D2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D6A-4F83-BAB9-0BC88042D2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D6A-4F83-BAB9-0BC88042D2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D6A-4F83-BAB9-0BC88042D274}"/>
              </c:ext>
            </c:extLst>
          </c:dPt>
          <c:cat>
            <c:strRef>
              <c:f>TIT!$A$8:$A$13</c:f>
              <c:strCache>
                <c:ptCount val="6"/>
                <c:pt idx="0">
                  <c:v>2008-2011</c:v>
                </c:pt>
                <c:pt idx="1">
                  <c:v>2009-2012</c:v>
                </c:pt>
                <c:pt idx="2">
                  <c:v>2010-2013</c:v>
                </c:pt>
                <c:pt idx="3">
                  <c:v>2011-2014</c:v>
                </c:pt>
                <c:pt idx="4">
                  <c:v>2012-2015</c:v>
                </c:pt>
                <c:pt idx="5">
                  <c:v>2013-2016</c:v>
                </c:pt>
              </c:strCache>
            </c:strRef>
          </c:cat>
          <c:val>
            <c:numRef>
              <c:f>TIT!$B$8:$B$13</c:f>
              <c:numCache>
                <c:formatCode>0.0</c:formatCode>
                <c:ptCount val="6"/>
                <c:pt idx="0">
                  <c:v>89.2</c:v>
                </c:pt>
                <c:pt idx="1">
                  <c:v>88.165320830077277</c:v>
                </c:pt>
                <c:pt idx="2">
                  <c:v>89.046343640938233</c:v>
                </c:pt>
                <c:pt idx="3">
                  <c:v>88.360747601938229</c:v>
                </c:pt>
                <c:pt idx="4">
                  <c:v>87.2</c:v>
                </c:pt>
                <c:pt idx="5">
                  <c:v>85.722144428885784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2D6A-4F83-BAB9-0BC88042D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177376"/>
        <c:axId val="316170304"/>
      </c:lineChart>
      <c:catAx>
        <c:axId val="31617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/>
        </c:spPr>
        <c:txPr>
          <a:bodyPr rot="-1740000" vert="horz"/>
          <a:lstStyle/>
          <a:p>
            <a:pPr>
              <a:defRPr lang="es-MX" sz="7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316170304"/>
        <c:crosses val="autoZero"/>
        <c:auto val="1"/>
        <c:lblAlgn val="ctr"/>
        <c:lblOffset val="100"/>
        <c:noMultiLvlLbl val="0"/>
      </c:catAx>
      <c:valAx>
        <c:axId val="31617030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316177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44" l="0.70000000000000062" r="0.70000000000000062" t="0.75000000000000644" header="0.30000000000000032" footer="0.30000000000000032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image" Target="../media/image1.w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chart" Target="../charts/chart14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chart" Target="../charts/chart15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chart" Target="../charts/chart1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chart" Target="../charts/chart17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chart" Target="../charts/chart18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1.wmf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5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chart" Target="../charts/chart19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chart" Target="../charts/chart2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chart" Target="../charts/chart21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chart" Target="../charts/chart22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chart" Target="../charts/chart23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chart" Target="../charts/chart24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chart" Target="../charts/chart25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chart" Target="../charts/chart26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chart" Target="../charts/chart2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15625</xdr:colOff>
      <xdr:row>0</xdr:row>
      <xdr:rowOff>28574</xdr:rowOff>
    </xdr:from>
    <xdr:to>
      <xdr:col>4</xdr:col>
      <xdr:colOff>967675</xdr:colOff>
      <xdr:row>3</xdr:row>
      <xdr:rowOff>69074</xdr:rowOff>
    </xdr:to>
    <xdr:pic>
      <xdr:nvPicPr>
        <xdr:cNvPr id="3" name="Picture 27" descr="Logos CONALEP COLOR"/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625" y="28574"/>
          <a:ext cx="3600000" cy="61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349250</xdr:colOff>
      <xdr:row>6</xdr:row>
      <xdr:rowOff>42332</xdr:rowOff>
    </xdr:from>
    <xdr:to>
      <xdr:col>8</xdr:col>
      <xdr:colOff>453</xdr:colOff>
      <xdr:row>13</xdr:row>
      <xdr:rowOff>179916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4093</xdr:colOff>
      <xdr:row>0</xdr:row>
      <xdr:rowOff>4850</xdr:rowOff>
    </xdr:from>
    <xdr:to>
      <xdr:col>4</xdr:col>
      <xdr:colOff>346543</xdr:colOff>
      <xdr:row>3</xdr:row>
      <xdr:rowOff>9350</xdr:rowOff>
    </xdr:to>
    <xdr:pic>
      <xdr:nvPicPr>
        <xdr:cNvPr id="3" name="Picture 27" descr="Logos CONALEP COLOR"/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93" y="4850"/>
          <a:ext cx="3600000" cy="576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381000</xdr:colOff>
      <xdr:row>0</xdr:row>
      <xdr:rowOff>133350</xdr:rowOff>
    </xdr:from>
    <xdr:to>
      <xdr:col>13</xdr:col>
      <xdr:colOff>668020</xdr:colOff>
      <xdr:row>1</xdr:row>
      <xdr:rowOff>144145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8675" y="133350"/>
          <a:ext cx="3335020" cy="19177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219075</xdr:colOff>
          <xdr:row>0</xdr:row>
          <xdr:rowOff>57150</xdr:rowOff>
        </xdr:from>
        <xdr:to>
          <xdr:col>1</xdr:col>
          <xdr:colOff>38100</xdr:colOff>
          <xdr:row>4</xdr:row>
          <xdr:rowOff>142875</xdr:rowOff>
        </xdr:to>
        <xdr:sp macro="" textlink="">
          <xdr:nvSpPr>
            <xdr:cNvPr id="59393" name="Object 1" hidden="1">
              <a:extLst>
                <a:ext uri="{63B3BB69-23CF-44E3-9099-C40C66FF867C}">
                  <a14:compatExt spid="_x0000_s59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114299</xdr:colOff>
      <xdr:row>5</xdr:row>
      <xdr:rowOff>71067</xdr:rowOff>
    </xdr:from>
    <xdr:to>
      <xdr:col>7</xdr:col>
      <xdr:colOff>476249</xdr:colOff>
      <xdr:row>14</xdr:row>
      <xdr:rowOff>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4</xdr:col>
      <xdr:colOff>180525</xdr:colOff>
      <xdr:row>3</xdr:row>
      <xdr:rowOff>4500</xdr:rowOff>
    </xdr:to>
    <xdr:pic>
      <xdr:nvPicPr>
        <xdr:cNvPr id="5" name="Picture 27" descr="Logos CONALEP COLOR"/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3600000" cy="576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1295400</xdr:colOff>
          <xdr:row>4</xdr:row>
          <xdr:rowOff>123825</xdr:rowOff>
        </xdr:to>
        <xdr:sp macro="" textlink="">
          <xdr:nvSpPr>
            <xdr:cNvPr id="121857" name="Object 1" hidden="1">
              <a:extLst>
                <a:ext uri="{63B3BB69-23CF-44E3-9099-C40C66FF867C}">
                  <a14:compatExt spid="_x0000_s121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147047</xdr:colOff>
      <xdr:row>2</xdr:row>
      <xdr:rowOff>31260</xdr:rowOff>
    </xdr:from>
    <xdr:to>
      <xdr:col>6</xdr:col>
      <xdr:colOff>456479</xdr:colOff>
      <xdr:row>3</xdr:row>
      <xdr:rowOff>26927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097" y="412260"/>
          <a:ext cx="3357432" cy="18616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257175</xdr:colOff>
      <xdr:row>6</xdr:row>
      <xdr:rowOff>0</xdr:rowOff>
    </xdr:from>
    <xdr:to>
      <xdr:col>7</xdr:col>
      <xdr:colOff>742950</xdr:colOff>
      <xdr:row>14</xdr:row>
      <xdr:rowOff>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51417</xdr:rowOff>
    </xdr:from>
    <xdr:to>
      <xdr:col>4</xdr:col>
      <xdr:colOff>275775</xdr:colOff>
      <xdr:row>3</xdr:row>
      <xdr:rowOff>55917</xdr:rowOff>
    </xdr:to>
    <xdr:pic>
      <xdr:nvPicPr>
        <xdr:cNvPr id="3" name="Picture 27" descr="Logos CONALEP COLOR"/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51417"/>
          <a:ext cx="3600000" cy="576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1</xdr:col>
          <xdr:colOff>1295400</xdr:colOff>
          <xdr:row>4</xdr:row>
          <xdr:rowOff>123825</xdr:rowOff>
        </xdr:to>
        <xdr:sp macro="" textlink="">
          <xdr:nvSpPr>
            <xdr:cNvPr id="124929" name="Object 1" hidden="1">
              <a:extLst>
                <a:ext uri="{63B3BB69-23CF-44E3-9099-C40C66FF867C}">
                  <a14:compatExt spid="_x0000_s124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15</xdr:col>
      <xdr:colOff>281518</xdr:colOff>
      <xdr:row>2</xdr:row>
      <xdr:rowOff>176937</xdr:rowOff>
    </xdr:from>
    <xdr:to>
      <xdr:col>19</xdr:col>
      <xdr:colOff>142715</xdr:colOff>
      <xdr:row>3</xdr:row>
      <xdr:rowOff>172604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06968" y="557937"/>
          <a:ext cx="3366397" cy="18616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333376</xdr:colOff>
      <xdr:row>6</xdr:row>
      <xdr:rowOff>0</xdr:rowOff>
    </xdr:from>
    <xdr:to>
      <xdr:col>7</xdr:col>
      <xdr:colOff>371475</xdr:colOff>
      <xdr:row>10</xdr:row>
      <xdr:rowOff>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32670</xdr:colOff>
      <xdr:row>0</xdr:row>
      <xdr:rowOff>19050</xdr:rowOff>
    </xdr:from>
    <xdr:to>
      <xdr:col>4</xdr:col>
      <xdr:colOff>298920</xdr:colOff>
      <xdr:row>3</xdr:row>
      <xdr:rowOff>23550</xdr:rowOff>
    </xdr:to>
    <xdr:pic>
      <xdr:nvPicPr>
        <xdr:cNvPr id="3" name="Picture 27" descr="Logos CONALEP COLOR"/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670" y="19050"/>
          <a:ext cx="3600000" cy="576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1295400</xdr:colOff>
          <xdr:row>4</xdr:row>
          <xdr:rowOff>123825</xdr:rowOff>
        </xdr:to>
        <xdr:sp macro="" textlink="">
          <xdr:nvSpPr>
            <xdr:cNvPr id="126977" name="Object 1" hidden="1">
              <a:extLst>
                <a:ext uri="{63B3BB69-23CF-44E3-9099-C40C66FF867C}">
                  <a14:compatExt spid="_x0000_s126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638735</xdr:colOff>
      <xdr:row>1</xdr:row>
      <xdr:rowOff>143320</xdr:rowOff>
    </xdr:from>
    <xdr:to>
      <xdr:col>6</xdr:col>
      <xdr:colOff>936961</xdr:colOff>
      <xdr:row>2</xdr:row>
      <xdr:rowOff>138987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560" y="333820"/>
          <a:ext cx="3355751" cy="18616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123825</xdr:colOff>
      <xdr:row>6</xdr:row>
      <xdr:rowOff>28576</xdr:rowOff>
    </xdr:from>
    <xdr:to>
      <xdr:col>7</xdr:col>
      <xdr:colOff>742950</xdr:colOff>
      <xdr:row>13</xdr:row>
      <xdr:rowOff>200025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4852</xdr:rowOff>
    </xdr:from>
    <xdr:to>
      <xdr:col>4</xdr:col>
      <xdr:colOff>304350</xdr:colOff>
      <xdr:row>3</xdr:row>
      <xdr:rowOff>9352</xdr:rowOff>
    </xdr:to>
    <xdr:pic>
      <xdr:nvPicPr>
        <xdr:cNvPr id="3" name="Picture 27" descr="Logos CONALEP COLOR"/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4852"/>
          <a:ext cx="3600000" cy="576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1295400</xdr:colOff>
          <xdr:row>4</xdr:row>
          <xdr:rowOff>123825</xdr:rowOff>
        </xdr:to>
        <xdr:sp macro="" textlink="">
          <xdr:nvSpPr>
            <xdr:cNvPr id="60417" name="Object 1" hidden="1">
              <a:extLst>
                <a:ext uri="{63B3BB69-23CF-44E3-9099-C40C66FF867C}">
                  <a14:compatExt spid="_x0000_s60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15625</xdr:colOff>
      <xdr:row>0</xdr:row>
      <xdr:rowOff>28574</xdr:rowOff>
    </xdr:from>
    <xdr:to>
      <xdr:col>4</xdr:col>
      <xdr:colOff>967675</xdr:colOff>
      <xdr:row>3</xdr:row>
      <xdr:rowOff>69074</xdr:rowOff>
    </xdr:to>
    <xdr:pic>
      <xdr:nvPicPr>
        <xdr:cNvPr id="2" name="Picture 27" descr="Logos CONALEP COLOR"/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625" y="28574"/>
          <a:ext cx="3600000" cy="61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95251</xdr:colOff>
      <xdr:row>6</xdr:row>
      <xdr:rowOff>9524</xdr:rowOff>
    </xdr:from>
    <xdr:to>
      <xdr:col>7</xdr:col>
      <xdr:colOff>762001</xdr:colOff>
      <xdr:row>13</xdr:row>
      <xdr:rowOff>209550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28574</xdr:rowOff>
    </xdr:from>
    <xdr:to>
      <xdr:col>4</xdr:col>
      <xdr:colOff>275775</xdr:colOff>
      <xdr:row>3</xdr:row>
      <xdr:rowOff>33074</xdr:rowOff>
    </xdr:to>
    <xdr:pic>
      <xdr:nvPicPr>
        <xdr:cNvPr id="3" name="Picture 27" descr="Logos CONALEP COLOR"/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8574"/>
          <a:ext cx="3600000" cy="576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133350</xdr:rowOff>
    </xdr:from>
    <xdr:to>
      <xdr:col>7</xdr:col>
      <xdr:colOff>1020445</xdr:colOff>
      <xdr:row>1</xdr:row>
      <xdr:rowOff>144145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33350"/>
          <a:ext cx="3335020" cy="19177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219075</xdr:colOff>
          <xdr:row>0</xdr:row>
          <xdr:rowOff>57150</xdr:rowOff>
        </xdr:from>
        <xdr:to>
          <xdr:col>1</xdr:col>
          <xdr:colOff>0</xdr:colOff>
          <xdr:row>4</xdr:row>
          <xdr:rowOff>142875</xdr:rowOff>
        </xdr:to>
        <xdr:sp macro="" textlink="">
          <xdr:nvSpPr>
            <xdr:cNvPr id="88065" name="Object 1" hidden="1">
              <a:extLst>
                <a:ext uri="{63B3BB69-23CF-44E3-9099-C40C66FF867C}">
                  <a14:compatExt spid="_x0000_s88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254000</xdr:colOff>
      <xdr:row>6</xdr:row>
      <xdr:rowOff>15875</xdr:rowOff>
    </xdr:from>
    <xdr:to>
      <xdr:col>7</xdr:col>
      <xdr:colOff>793750</xdr:colOff>
      <xdr:row>14</xdr:row>
      <xdr:rowOff>15875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13619</xdr:colOff>
      <xdr:row>0</xdr:row>
      <xdr:rowOff>4852</xdr:rowOff>
    </xdr:from>
    <xdr:to>
      <xdr:col>4</xdr:col>
      <xdr:colOff>289394</xdr:colOff>
      <xdr:row>3</xdr:row>
      <xdr:rowOff>9352</xdr:rowOff>
    </xdr:to>
    <xdr:pic>
      <xdr:nvPicPr>
        <xdr:cNvPr id="3" name="Picture 27" descr="Logos CONALEP COLOR"/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619" y="4852"/>
          <a:ext cx="3600000" cy="576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381000</xdr:colOff>
      <xdr:row>0</xdr:row>
      <xdr:rowOff>133350</xdr:rowOff>
    </xdr:from>
    <xdr:to>
      <xdr:col>13</xdr:col>
      <xdr:colOff>668020</xdr:colOff>
      <xdr:row>1</xdr:row>
      <xdr:rowOff>144145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8675" y="133350"/>
          <a:ext cx="3335020" cy="19177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219075</xdr:colOff>
          <xdr:row>0</xdr:row>
          <xdr:rowOff>57150</xdr:rowOff>
        </xdr:from>
        <xdr:to>
          <xdr:col>1</xdr:col>
          <xdr:colOff>38100</xdr:colOff>
          <xdr:row>4</xdr:row>
          <xdr:rowOff>142875</xdr:rowOff>
        </xdr:to>
        <xdr:sp macro="" textlink="">
          <xdr:nvSpPr>
            <xdr:cNvPr id="91137" name="Object 1" hidden="1">
              <a:extLst>
                <a:ext uri="{63B3BB69-23CF-44E3-9099-C40C66FF867C}">
                  <a14:compatExt spid="_x0000_s91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275775</xdr:colOff>
      <xdr:row>3</xdr:row>
      <xdr:rowOff>4500</xdr:rowOff>
    </xdr:to>
    <xdr:pic>
      <xdr:nvPicPr>
        <xdr:cNvPr id="6" name="Picture 27" descr="Logos CONALEP COLOR"/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6000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123825</xdr:colOff>
      <xdr:row>6</xdr:row>
      <xdr:rowOff>0</xdr:rowOff>
    </xdr:from>
    <xdr:to>
      <xdr:col>8</xdr:col>
      <xdr:colOff>828675</xdr:colOff>
      <xdr:row>12</xdr:row>
      <xdr:rowOff>247650</xdr:rowOff>
    </xdr:to>
    <xdr:graphicFrame macro="">
      <xdr:nvGraphicFramePr>
        <xdr:cNvPr id="7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257175</xdr:colOff>
          <xdr:row>4</xdr:row>
          <xdr:rowOff>171450</xdr:rowOff>
        </xdr:to>
        <xdr:sp macro="" textlink="">
          <xdr:nvSpPr>
            <xdr:cNvPr id="90113" name="Object 1" hidden="1">
              <a:extLst>
                <a:ext uri="{63B3BB69-23CF-44E3-9099-C40C66FF867C}">
                  <a14:compatExt spid="_x0000_s90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917351</xdr:colOff>
      <xdr:row>3</xdr:row>
      <xdr:rowOff>32661</xdr:rowOff>
    </xdr:from>
    <xdr:to>
      <xdr:col>6</xdr:col>
      <xdr:colOff>683858</xdr:colOff>
      <xdr:row>4</xdr:row>
      <xdr:rowOff>40234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1876" y="575586"/>
          <a:ext cx="3366957" cy="18854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142875</xdr:colOff>
      <xdr:row>6</xdr:row>
      <xdr:rowOff>31750</xdr:rowOff>
    </xdr:from>
    <xdr:to>
      <xdr:col>7</xdr:col>
      <xdr:colOff>555625</xdr:colOff>
      <xdr:row>13</xdr:row>
      <xdr:rowOff>206375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4</xdr:col>
      <xdr:colOff>275775</xdr:colOff>
      <xdr:row>3</xdr:row>
      <xdr:rowOff>4500</xdr:rowOff>
    </xdr:to>
    <xdr:pic>
      <xdr:nvPicPr>
        <xdr:cNvPr id="3" name="Picture 27" descr="Logos CONALEP COLOR"/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3600000" cy="576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6</xdr:row>
      <xdr:rowOff>28575</xdr:rowOff>
    </xdr:from>
    <xdr:to>
      <xdr:col>7</xdr:col>
      <xdr:colOff>561975</xdr:colOff>
      <xdr:row>14</xdr:row>
      <xdr:rowOff>19050</xdr:rowOff>
    </xdr:to>
    <xdr:graphicFrame macro="">
      <xdr:nvGraphicFramePr>
        <xdr:cNvPr id="2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4</xdr:col>
      <xdr:colOff>275775</xdr:colOff>
      <xdr:row>3</xdr:row>
      <xdr:rowOff>4500</xdr:rowOff>
    </xdr:to>
    <xdr:pic>
      <xdr:nvPicPr>
        <xdr:cNvPr id="3" name="Picture 27" descr="Logos CONALEP COLOR"/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3600000" cy="576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6</xdr:row>
      <xdr:rowOff>21165</xdr:rowOff>
    </xdr:from>
    <xdr:to>
      <xdr:col>7</xdr:col>
      <xdr:colOff>761999</xdr:colOff>
      <xdr:row>14</xdr:row>
      <xdr:rowOff>10584</xdr:rowOff>
    </xdr:to>
    <xdr:graphicFrame macro="">
      <xdr:nvGraphicFramePr>
        <xdr:cNvPr id="2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42194</xdr:colOff>
      <xdr:row>0</xdr:row>
      <xdr:rowOff>42952</xdr:rowOff>
    </xdr:from>
    <xdr:to>
      <xdr:col>4</xdr:col>
      <xdr:colOff>317969</xdr:colOff>
      <xdr:row>3</xdr:row>
      <xdr:rowOff>47452</xdr:rowOff>
    </xdr:to>
    <xdr:pic>
      <xdr:nvPicPr>
        <xdr:cNvPr id="3" name="Picture 27" descr="Logos CONALEP COLOR"/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2194" y="42952"/>
          <a:ext cx="3600000" cy="576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145446</xdr:colOff>
      <xdr:row>8</xdr:row>
      <xdr:rowOff>4393</xdr:rowOff>
    </xdr:from>
    <xdr:to>
      <xdr:col>7</xdr:col>
      <xdr:colOff>812196</xdr:colOff>
      <xdr:row>15</xdr:row>
      <xdr:rowOff>209550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4</xdr:col>
      <xdr:colOff>228150</xdr:colOff>
      <xdr:row>3</xdr:row>
      <xdr:rowOff>4500</xdr:rowOff>
    </xdr:to>
    <xdr:pic>
      <xdr:nvPicPr>
        <xdr:cNvPr id="3" name="Picture 27" descr="Logos CONALEP COLOR"/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3600000" cy="576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84667</xdr:colOff>
      <xdr:row>5</xdr:row>
      <xdr:rowOff>190500</xdr:rowOff>
    </xdr:from>
    <xdr:to>
      <xdr:col>7</xdr:col>
      <xdr:colOff>201084</xdr:colOff>
      <xdr:row>10</xdr:row>
      <xdr:rowOff>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41892</xdr:rowOff>
    </xdr:from>
    <xdr:to>
      <xdr:col>4</xdr:col>
      <xdr:colOff>75750</xdr:colOff>
      <xdr:row>3</xdr:row>
      <xdr:rowOff>46392</xdr:rowOff>
    </xdr:to>
    <xdr:pic>
      <xdr:nvPicPr>
        <xdr:cNvPr id="3" name="Picture 27" descr="Logos CONALEP COLOR"/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41892"/>
          <a:ext cx="3600000" cy="576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107346</xdr:colOff>
      <xdr:row>6</xdr:row>
      <xdr:rowOff>13918</xdr:rowOff>
    </xdr:from>
    <xdr:to>
      <xdr:col>6</xdr:col>
      <xdr:colOff>774096</xdr:colOff>
      <xdr:row>13</xdr:row>
      <xdr:rowOff>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3</xdr:col>
      <xdr:colOff>523425</xdr:colOff>
      <xdr:row>3</xdr:row>
      <xdr:rowOff>4500</xdr:rowOff>
    </xdr:to>
    <xdr:pic>
      <xdr:nvPicPr>
        <xdr:cNvPr id="3" name="Picture 27" descr="Logos CONALEP COLOR"/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3600000" cy="576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158749</xdr:colOff>
      <xdr:row>5</xdr:row>
      <xdr:rowOff>76200</xdr:rowOff>
    </xdr:from>
    <xdr:to>
      <xdr:col>7</xdr:col>
      <xdr:colOff>828674</xdr:colOff>
      <xdr:row>13</xdr:row>
      <xdr:rowOff>200025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0</xdr:row>
      <xdr:rowOff>59995</xdr:rowOff>
    </xdr:from>
    <xdr:to>
      <xdr:col>8</xdr:col>
      <xdr:colOff>0</xdr:colOff>
      <xdr:row>3</xdr:row>
      <xdr:rowOff>0</xdr:rowOff>
    </xdr:to>
    <xdr:pic>
      <xdr:nvPicPr>
        <xdr:cNvPr id="3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15050" y="59995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61242</xdr:colOff>
      <xdr:row>0</xdr:row>
      <xdr:rowOff>4852</xdr:rowOff>
    </xdr:from>
    <xdr:to>
      <xdr:col>4</xdr:col>
      <xdr:colOff>337017</xdr:colOff>
      <xdr:row>3</xdr:row>
      <xdr:rowOff>9352</xdr:rowOff>
    </xdr:to>
    <xdr:pic>
      <xdr:nvPicPr>
        <xdr:cNvPr id="4" name="Picture 27" descr="Logos CONALEP COLOR"/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242" y="4852"/>
          <a:ext cx="3600000" cy="576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3529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133350</xdr:rowOff>
    </xdr:from>
    <xdr:to>
      <xdr:col>8</xdr:col>
      <xdr:colOff>287020</xdr:colOff>
      <xdr:row>1</xdr:row>
      <xdr:rowOff>144145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0" y="133350"/>
          <a:ext cx="3335020" cy="19177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219075</xdr:colOff>
          <xdr:row>0</xdr:row>
          <xdr:rowOff>57150</xdr:rowOff>
        </xdr:from>
        <xdr:to>
          <xdr:col>1</xdr:col>
          <xdr:colOff>0</xdr:colOff>
          <xdr:row>4</xdr:row>
          <xdr:rowOff>142875</xdr:rowOff>
        </xdr:to>
        <xdr:sp macro="" textlink="">
          <xdr:nvSpPr>
            <xdr:cNvPr id="204801" name="Object 1" hidden="1">
              <a:extLst>
                <a:ext uri="{63B3BB69-23CF-44E3-9099-C40C66FF867C}">
                  <a14:compatExt spid="_x0000_s204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2</xdr:col>
      <xdr:colOff>828676</xdr:colOff>
      <xdr:row>3</xdr:row>
      <xdr:rowOff>134760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1"/>
          <a:ext cx="3181350" cy="677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4290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59995</xdr:rowOff>
    </xdr:from>
    <xdr:to>
      <xdr:col>4</xdr:col>
      <xdr:colOff>0</xdr:colOff>
      <xdr:row>3</xdr:row>
      <xdr:rowOff>2845</xdr:rowOff>
    </xdr:to>
    <xdr:pic>
      <xdr:nvPicPr>
        <xdr:cNvPr id="2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10025" y="5999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981075</xdr:colOff>
          <xdr:row>3</xdr:row>
          <xdr:rowOff>133350</xdr:rowOff>
        </xdr:to>
        <xdr:sp macro="" textlink="">
          <xdr:nvSpPr>
            <xdr:cNvPr id="165889" name="Object 1" hidden="1">
              <a:extLst>
                <a:ext uri="{63B3BB69-23CF-44E3-9099-C40C66FF867C}">
                  <a14:compatExt spid="_x0000_s165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717714</xdr:colOff>
      <xdr:row>0</xdr:row>
      <xdr:rowOff>67141</xdr:rowOff>
    </xdr:from>
    <xdr:to>
      <xdr:col>5</xdr:col>
      <xdr:colOff>741396</xdr:colOff>
      <xdr:row>1</xdr:row>
      <xdr:rowOff>62808</xdr:rowOff>
    </xdr:to>
    <xdr:pic>
      <xdr:nvPicPr>
        <xdr:cNvPr id="4" name="Imagen 3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5989" y="67141"/>
          <a:ext cx="3357432" cy="186167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14655</xdr:colOff>
      <xdr:row>0</xdr:row>
      <xdr:rowOff>0</xdr:rowOff>
    </xdr:from>
    <xdr:to>
      <xdr:col>0</xdr:col>
      <xdr:colOff>701653</xdr:colOff>
      <xdr:row>2</xdr:row>
      <xdr:rowOff>112020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55" y="0"/>
          <a:ext cx="686998" cy="49302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145157</xdr:colOff>
      <xdr:row>0</xdr:row>
      <xdr:rowOff>170050</xdr:rowOff>
    </xdr:from>
    <xdr:to>
      <xdr:col>27</xdr:col>
      <xdr:colOff>444784</xdr:colOff>
      <xdr:row>1</xdr:row>
      <xdr:rowOff>148575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4882" y="170050"/>
          <a:ext cx="2776127" cy="1690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85725</xdr:colOff>
      <xdr:row>5</xdr:row>
      <xdr:rowOff>104774</xdr:rowOff>
    </xdr:from>
    <xdr:to>
      <xdr:col>13</xdr:col>
      <xdr:colOff>381000</xdr:colOff>
      <xdr:row>12</xdr:row>
      <xdr:rowOff>190499</xdr:rowOff>
    </xdr:to>
    <xdr:graphicFrame macro="">
      <xdr:nvGraphicFramePr>
        <xdr:cNvPr id="3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1</xdr:rowOff>
    </xdr:from>
    <xdr:to>
      <xdr:col>8</xdr:col>
      <xdr:colOff>313875</xdr:colOff>
      <xdr:row>3</xdr:row>
      <xdr:rowOff>4501</xdr:rowOff>
    </xdr:to>
    <xdr:pic>
      <xdr:nvPicPr>
        <xdr:cNvPr id="4" name="Picture 27" descr="Logos CONALEP COLOR"/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"/>
          <a:ext cx="3600000" cy="576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14</xdr:row>
      <xdr:rowOff>15875</xdr:rowOff>
    </xdr:from>
    <xdr:to>
      <xdr:col>9</xdr:col>
      <xdr:colOff>396875</xdr:colOff>
      <xdr:row>30</xdr:row>
      <xdr:rowOff>24104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5</xdr:col>
      <xdr:colOff>45075</xdr:colOff>
      <xdr:row>3</xdr:row>
      <xdr:rowOff>4500</xdr:rowOff>
    </xdr:to>
    <xdr:pic>
      <xdr:nvPicPr>
        <xdr:cNvPr id="3" name="Picture 27" descr="Logos CONALEP COLOR"/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3636000" cy="576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1</xdr:col>
          <xdr:colOff>1295400</xdr:colOff>
          <xdr:row>4</xdr:row>
          <xdr:rowOff>123825</xdr:rowOff>
        </xdr:to>
        <xdr:sp macro="" textlink="">
          <xdr:nvSpPr>
            <xdr:cNvPr id="160769" name="Object 1" hidden="1">
              <a:extLst>
                <a:ext uri="{63B3BB69-23CF-44E3-9099-C40C66FF867C}">
                  <a14:compatExt spid="_x0000_s160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15</xdr:col>
      <xdr:colOff>427194</xdr:colOff>
      <xdr:row>2</xdr:row>
      <xdr:rowOff>8849</xdr:rowOff>
    </xdr:from>
    <xdr:to>
      <xdr:col>19</xdr:col>
      <xdr:colOff>736626</xdr:colOff>
      <xdr:row>3</xdr:row>
      <xdr:rowOff>4516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28644" y="389849"/>
          <a:ext cx="3357432" cy="186167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111125</xdr:colOff>
      <xdr:row>14</xdr:row>
      <xdr:rowOff>31750</xdr:rowOff>
    </xdr:from>
    <xdr:to>
      <xdr:col>9</xdr:col>
      <xdr:colOff>381000</xdr:colOff>
      <xdr:row>30</xdr:row>
      <xdr:rowOff>79375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5</xdr:col>
      <xdr:colOff>9075</xdr:colOff>
      <xdr:row>3</xdr:row>
      <xdr:rowOff>4500</xdr:rowOff>
    </xdr:to>
    <xdr:pic>
      <xdr:nvPicPr>
        <xdr:cNvPr id="3" name="Picture 27" descr="Logos CONALEP COLOR"/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3600000" cy="576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14</xdr:row>
      <xdr:rowOff>47625</xdr:rowOff>
    </xdr:from>
    <xdr:to>
      <xdr:col>9</xdr:col>
      <xdr:colOff>396874</xdr:colOff>
      <xdr:row>30</xdr:row>
      <xdr:rowOff>95250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5</xdr:col>
      <xdr:colOff>9075</xdr:colOff>
      <xdr:row>3</xdr:row>
      <xdr:rowOff>4500</xdr:rowOff>
    </xdr:to>
    <xdr:pic>
      <xdr:nvPicPr>
        <xdr:cNvPr id="3" name="Picture 27" descr="Logos CONALEP COLOR"/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3600000" cy="576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13</xdr:row>
      <xdr:rowOff>190499</xdr:rowOff>
    </xdr:from>
    <xdr:to>
      <xdr:col>9</xdr:col>
      <xdr:colOff>381000</xdr:colOff>
      <xdr:row>30</xdr:row>
      <xdr:rowOff>142874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5</xdr:col>
      <xdr:colOff>161475</xdr:colOff>
      <xdr:row>3</xdr:row>
      <xdr:rowOff>4500</xdr:rowOff>
    </xdr:to>
    <xdr:pic>
      <xdr:nvPicPr>
        <xdr:cNvPr id="3" name="Picture 27" descr="Logos CONALEP COLOR"/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3600000" cy="576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0</xdr:rowOff>
    </xdr:from>
    <xdr:to>
      <xdr:col>9</xdr:col>
      <xdr:colOff>438150</xdr:colOff>
      <xdr:row>30</xdr:row>
      <xdr:rowOff>142875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5</xdr:col>
      <xdr:colOff>9075</xdr:colOff>
      <xdr:row>3</xdr:row>
      <xdr:rowOff>4500</xdr:rowOff>
    </xdr:to>
    <xdr:pic>
      <xdr:nvPicPr>
        <xdr:cNvPr id="3" name="Picture 27" descr="Logos CONALEP COLOR"/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3600000" cy="576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15874</xdr:rowOff>
    </xdr:from>
    <xdr:to>
      <xdr:col>9</xdr:col>
      <xdr:colOff>381000</xdr:colOff>
      <xdr:row>30</xdr:row>
      <xdr:rowOff>95249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5</xdr:col>
      <xdr:colOff>9075</xdr:colOff>
      <xdr:row>3</xdr:row>
      <xdr:rowOff>4500</xdr:rowOff>
    </xdr:to>
    <xdr:pic>
      <xdr:nvPicPr>
        <xdr:cNvPr id="3" name="Picture 27" descr="Logos CONALEP COLOR"/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3600000" cy="576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14</xdr:row>
      <xdr:rowOff>31749</xdr:rowOff>
    </xdr:from>
    <xdr:to>
      <xdr:col>9</xdr:col>
      <xdr:colOff>428625</xdr:colOff>
      <xdr:row>30</xdr:row>
      <xdr:rowOff>79374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5</xdr:col>
      <xdr:colOff>237675</xdr:colOff>
      <xdr:row>3</xdr:row>
      <xdr:rowOff>4500</xdr:rowOff>
    </xdr:to>
    <xdr:pic>
      <xdr:nvPicPr>
        <xdr:cNvPr id="3" name="Picture 27" descr="Logos CONALEP COLOR"/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3600000" cy="576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79374</xdr:colOff>
      <xdr:row>14</xdr:row>
      <xdr:rowOff>0</xdr:rowOff>
    </xdr:from>
    <xdr:to>
      <xdr:col>9</xdr:col>
      <xdr:colOff>428624</xdr:colOff>
      <xdr:row>30</xdr:row>
      <xdr:rowOff>95250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5</xdr:col>
      <xdr:colOff>9075</xdr:colOff>
      <xdr:row>3</xdr:row>
      <xdr:rowOff>4500</xdr:rowOff>
    </xdr:to>
    <xdr:pic>
      <xdr:nvPicPr>
        <xdr:cNvPr id="3" name="Picture 27" descr="Logos CONALEP COLOR"/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3600000" cy="576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257175</xdr:colOff>
      <xdr:row>6</xdr:row>
      <xdr:rowOff>0</xdr:rowOff>
    </xdr:from>
    <xdr:to>
      <xdr:col>7</xdr:col>
      <xdr:colOff>772583</xdr:colOff>
      <xdr:row>14</xdr:row>
      <xdr:rowOff>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</xdr:colOff>
      <xdr:row>0</xdr:row>
      <xdr:rowOff>32368</xdr:rowOff>
    </xdr:from>
    <xdr:to>
      <xdr:col>4</xdr:col>
      <xdr:colOff>275776</xdr:colOff>
      <xdr:row>3</xdr:row>
      <xdr:rowOff>36868</xdr:rowOff>
    </xdr:to>
    <xdr:pic>
      <xdr:nvPicPr>
        <xdr:cNvPr id="3" name="Picture 27" descr="Logos CONALEP COLOR"/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32368"/>
          <a:ext cx="3600000" cy="576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1295400</xdr:colOff>
          <xdr:row>4</xdr:row>
          <xdr:rowOff>123825</xdr:rowOff>
        </xdr:to>
        <xdr:sp macro="" textlink="">
          <xdr:nvSpPr>
            <xdr:cNvPr id="118785" name="Object 1" hidden="1">
              <a:extLst>
                <a:ext uri="{63B3BB69-23CF-44E3-9099-C40C66FF867C}">
                  <a14:compatExt spid="_x0000_s118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14</xdr:col>
      <xdr:colOff>427194</xdr:colOff>
      <xdr:row>2</xdr:row>
      <xdr:rowOff>8849</xdr:rowOff>
    </xdr:from>
    <xdr:to>
      <xdr:col>18</xdr:col>
      <xdr:colOff>736626</xdr:colOff>
      <xdr:row>3</xdr:row>
      <xdr:rowOff>4516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6244" y="389849"/>
          <a:ext cx="3357432" cy="18616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257175</xdr:colOff>
      <xdr:row>6</xdr:row>
      <xdr:rowOff>0</xdr:rowOff>
    </xdr:from>
    <xdr:to>
      <xdr:col>8</xdr:col>
      <xdr:colOff>4233</xdr:colOff>
      <xdr:row>14</xdr:row>
      <xdr:rowOff>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41893</xdr:rowOff>
    </xdr:from>
    <xdr:to>
      <xdr:col>4</xdr:col>
      <xdr:colOff>275775</xdr:colOff>
      <xdr:row>3</xdr:row>
      <xdr:rowOff>46393</xdr:rowOff>
    </xdr:to>
    <xdr:pic>
      <xdr:nvPicPr>
        <xdr:cNvPr id="3" name="Picture 27" descr="Logos CONALEP COLOR"/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41893"/>
          <a:ext cx="3600000" cy="576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107346</xdr:colOff>
      <xdr:row>6</xdr:row>
      <xdr:rowOff>13917</xdr:rowOff>
    </xdr:from>
    <xdr:to>
      <xdr:col>7</xdr:col>
      <xdr:colOff>774096</xdr:colOff>
      <xdr:row>14</xdr:row>
      <xdr:rowOff>13607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28575</xdr:rowOff>
    </xdr:from>
    <xdr:to>
      <xdr:col>4</xdr:col>
      <xdr:colOff>275775</xdr:colOff>
      <xdr:row>3</xdr:row>
      <xdr:rowOff>33075</xdr:rowOff>
    </xdr:to>
    <xdr:pic>
      <xdr:nvPicPr>
        <xdr:cNvPr id="3" name="Picture 27" descr="Logos CONALEP COLOR"/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8575"/>
          <a:ext cx="3600000" cy="576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600075</xdr:colOff>
          <xdr:row>0</xdr:row>
          <xdr:rowOff>0</xdr:rowOff>
        </xdr:from>
        <xdr:to>
          <xdr:col>14</xdr:col>
          <xdr:colOff>609600</xdr:colOff>
          <xdr:row>4</xdr:row>
          <xdr:rowOff>142875</xdr:rowOff>
        </xdr:to>
        <xdr:sp macro="" textlink="">
          <xdr:nvSpPr>
            <xdr:cNvPr id="58369" name="Object 1" hidden="1">
              <a:extLst>
                <a:ext uri="{63B3BB69-23CF-44E3-9099-C40C66FF867C}">
                  <a14:compatExt spid="_x0000_s58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Conalep/Documents/CONALEP/2013/Estadistica/Abandono/BaseAbandonoEscol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tal"/>
      <sheetName val="Hoja5"/>
      <sheetName val="Hoja4"/>
      <sheetName val="Base2"/>
      <sheetName val="Análisis"/>
      <sheetName val="cat"/>
      <sheetName val="ConsultaAbandono"/>
      <sheetName val="Hoja2"/>
      <sheetName val="Hoja1"/>
      <sheetName val="ConsultaAbandono (2)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Aguascalientes</v>
          </cell>
        </row>
        <row r="3">
          <cell r="A3" t="str">
            <v>BajaCalifornia</v>
          </cell>
        </row>
        <row r="4">
          <cell r="A4" t="str">
            <v>BajaCaliforniaSur</v>
          </cell>
        </row>
        <row r="5">
          <cell r="A5" t="str">
            <v>Campeche</v>
          </cell>
        </row>
        <row r="6">
          <cell r="A6" t="str">
            <v>Chiapas</v>
          </cell>
        </row>
        <row r="7">
          <cell r="A7" t="str">
            <v>Chihuahua</v>
          </cell>
        </row>
        <row r="8">
          <cell r="A8" t="str">
            <v>Coahuila</v>
          </cell>
        </row>
        <row r="9">
          <cell r="A9" t="str">
            <v>Colima</v>
          </cell>
        </row>
        <row r="10">
          <cell r="A10" t="str">
            <v>DistritoFederal</v>
          </cell>
        </row>
        <row r="11">
          <cell r="A11" t="str">
            <v>Durango</v>
          </cell>
        </row>
        <row r="12">
          <cell r="A12" t="str">
            <v>Guanajuato</v>
          </cell>
        </row>
        <row r="13">
          <cell r="A13" t="str">
            <v>Guerrero</v>
          </cell>
        </row>
        <row r="14">
          <cell r="A14" t="str">
            <v>Hidalgo</v>
          </cell>
        </row>
        <row r="15">
          <cell r="A15" t="str">
            <v>Jalisco</v>
          </cell>
        </row>
        <row r="16">
          <cell r="A16" t="str">
            <v>México</v>
          </cell>
        </row>
        <row r="17">
          <cell r="A17" t="str">
            <v>Michoacan</v>
          </cell>
        </row>
        <row r="18">
          <cell r="A18" t="str">
            <v>Morelos</v>
          </cell>
        </row>
        <row r="19">
          <cell r="A19" t="str">
            <v>Nayarit</v>
          </cell>
        </row>
        <row r="20">
          <cell r="A20" t="str">
            <v>NuevoLeon</v>
          </cell>
        </row>
        <row r="21">
          <cell r="A21" t="str">
            <v>Oaxaca</v>
          </cell>
        </row>
        <row r="22">
          <cell r="A22" t="str">
            <v>Puebla</v>
          </cell>
        </row>
        <row r="23">
          <cell r="A23" t="str">
            <v>Queretaro</v>
          </cell>
        </row>
        <row r="24">
          <cell r="A24" t="str">
            <v>QuintanaRoo</v>
          </cell>
        </row>
        <row r="25">
          <cell r="A25" t="str">
            <v>SanLuisPotosi</v>
          </cell>
        </row>
        <row r="26">
          <cell r="A26" t="str">
            <v>Sinaloa</v>
          </cell>
        </row>
        <row r="27">
          <cell r="A27" t="str">
            <v>Sonora</v>
          </cell>
        </row>
        <row r="28">
          <cell r="A28" t="str">
            <v>Tabasco</v>
          </cell>
        </row>
        <row r="29">
          <cell r="A29" t="str">
            <v>Tamaulipas</v>
          </cell>
        </row>
        <row r="30">
          <cell r="A30" t="str">
            <v>Tlaxcala</v>
          </cell>
        </row>
        <row r="31">
          <cell r="A31" t="str">
            <v>Veracruz</v>
          </cell>
        </row>
        <row r="32">
          <cell r="A32" t="str">
            <v>Yucatan</v>
          </cell>
        </row>
        <row r="33">
          <cell r="A33" t="str">
            <v>Zacatecas</v>
          </cell>
        </row>
        <row r="34">
          <cell r="A34" t="str">
            <v>CONALEP</v>
          </cell>
        </row>
      </sheetData>
      <sheetData sheetId="6"/>
      <sheetData sheetId="7"/>
      <sheetData sheetId="8"/>
      <sheetData sheetId="9"/>
    </sheetDataSet>
  </externalBook>
</externalLink>
</file>

<file path=xl/tables/table1.xml><?xml version="1.0" encoding="utf-8"?>
<table xmlns="http://schemas.openxmlformats.org/spreadsheetml/2006/main" id="27" name="Tabla728" displayName="Tabla728" ref="A12:H46" headerRowDxfId="354" dataDxfId="353" totalsRowDxfId="352">
  <sortState ref="A19:H50">
    <sortCondition ref="A18:A49"/>
  </sortState>
  <tableColumns count="8">
    <tableColumn id="2" name="Entidad" dataDxfId="351" totalsRowDxfId="350"/>
    <tableColumn id="5" name="Alumnos matrículados en el grupo de edad de 15 a 17 años 2016-2017" dataDxfId="349" totalsRowDxfId="348"/>
    <tableColumn id="6" name="Población en el grupo de edad de 15 a 17 años_x000a_2016-2017" dataDxfId="347" totalsRowDxfId="346"/>
    <tableColumn id="7" name="Cobertura 2016-2017" dataDxfId="345" totalsRowDxfId="344"/>
    <tableColumn id="8" name="Alumnos matrículados en el grupo de edad de 15 a 17 años 2017-2018" dataDxfId="343" totalsRowDxfId="342"/>
    <tableColumn id="3" name="Población en el grupo de edad de 15 a 17 años_x000a_2017-2018" dataDxfId="341" totalsRowDxfId="340"/>
    <tableColumn id="4" name="Cobertura 2017-2018" dataDxfId="339" totalsRowDxfId="338">
      <calculatedColumnFormula>E13/F13*100</calculatedColumnFormula>
    </tableColumn>
    <tableColumn id="9" name="Var. (p.p)_x000a_" dataDxfId="337" totalsRowDxfId="336">
      <calculatedColumnFormula>G13-D13</calculatedColumnFormula>
    </tableColumn>
  </tableColumns>
  <tableStyleInfo name="TableStyleMedium18" showFirstColumn="0" showLastColumn="0" showRowStripes="1" showColumnStripes="0"/>
</table>
</file>

<file path=xl/tables/table10.xml><?xml version="1.0" encoding="utf-8"?>
<table xmlns="http://schemas.openxmlformats.org/spreadsheetml/2006/main" id="3" name="Tabla16" displayName="Tabla16" ref="A7:B14" totalsRowShown="0" headerRowDxfId="262" dataDxfId="261">
  <tableColumns count="2">
    <tableColumn id="1" name="Año" dataDxfId="260"/>
    <tableColumn id="2" name="Valor" dataDxfId="259"/>
  </tableColumns>
  <tableStyleInfo name="TableStyleMedium18" showFirstColumn="0" showLastColumn="0" showRowStripes="1" showColumnStripes="0"/>
</table>
</file>

<file path=xl/tables/table11.xml><?xml version="1.0" encoding="utf-8"?>
<table xmlns="http://schemas.openxmlformats.org/spreadsheetml/2006/main" id="29" name="Tabla128" displayName="Tabla128" ref="A16:K50" headerRowDxfId="258" dataDxfId="257" totalsRowDxfId="256">
  <sortState ref="A17:K48">
    <sortCondition ref="A18:A50"/>
  </sortState>
  <tableColumns count="11">
    <tableColumn id="2" name="Entidad" dataDxfId="255" totalsRowDxfId="254"/>
    <tableColumn id="4" name="2012" dataDxfId="253" totalsRowDxfId="252"/>
    <tableColumn id="5" name="2013" dataDxfId="251" totalsRowDxfId="250"/>
    <tableColumn id="6" name="2014" dataDxfId="249" totalsRowDxfId="248"/>
    <tableColumn id="7" name="2015" dataDxfId="247" totalsRowDxfId="246"/>
    <tableColumn id="12" name="2016" dataDxfId="245" totalsRowDxfId="244"/>
    <tableColumn id="8" name="2017" dataDxfId="243" totalsRowDxfId="242"/>
    <tableColumn id="9" name="Var._x000a_último año" dataDxfId="241" totalsRowDxfId="240">
      <calculatedColumnFormula>G17-F17</calculatedColumnFormula>
    </tableColumn>
    <tableColumn id="1" name="Pendiente" dataDxfId="239" totalsRowDxfId="238">
      <calculatedColumnFormula>SLOPE(#REF!,$B$15:$E$15)</calculatedColumnFormula>
    </tableColumn>
    <tableColumn id="10" name="Promedio" dataDxfId="237" totalsRowDxfId="236">
      <calculatedColumnFormula>AVERAGE(#REF!)</calculatedColumnFormula>
    </tableColumn>
    <tableColumn id="11" name="TMCA" dataDxfId="235" totalsRowDxfId="234">
      <calculatedColumnFormula>I17/J17</calculatedColumnFormula>
    </tableColumn>
  </tableColumns>
  <tableStyleInfo name="TableStyleMedium18" showFirstColumn="0" showLastColumn="0" showRowStripes="1" showColumnStripes="0"/>
</table>
</file>

<file path=xl/tables/table12.xml><?xml version="1.0" encoding="utf-8"?>
<table xmlns="http://schemas.openxmlformats.org/spreadsheetml/2006/main" id="30" name="Tabla1529" displayName="Tabla1529" ref="A7:B14" totalsRowShown="0" headerRowDxfId="233" dataDxfId="232">
  <tableColumns count="2">
    <tableColumn id="1" name="Año" dataDxfId="231"/>
    <tableColumn id="2" name="Valor" dataDxfId="230"/>
  </tableColumns>
  <tableStyleInfo name="TableStyleMedium18" showFirstColumn="0" showLastColumn="0" showRowStripes="1" showColumnStripes="0"/>
</table>
</file>

<file path=xl/tables/table13.xml><?xml version="1.0" encoding="utf-8"?>
<table xmlns="http://schemas.openxmlformats.org/spreadsheetml/2006/main" id="31" name="Tabla7232" displayName="Tabla7232" ref="A16:H50" headerRowDxfId="229" dataDxfId="228" totalsRowDxfId="227">
  <sortState ref="A19:H50">
    <sortCondition ref="A18:A49"/>
  </sortState>
  <tableColumns count="8">
    <tableColumn id="2" name="Entidad" dataDxfId="226" totalsRowDxfId="225"/>
    <tableColumn id="5" name="2012" dataDxfId="224" totalsRowDxfId="223">
      <calculatedColumnFormula>Reprobación!E10</calculatedColumnFormula>
    </tableColumn>
    <tableColumn id="6" name="2013" dataDxfId="222" totalsRowDxfId="221">
      <calculatedColumnFormula>Reprobación!H10</calculatedColumnFormula>
    </tableColumn>
    <tableColumn id="7" name="2014" dataDxfId="220" totalsRowDxfId="219">
      <calculatedColumnFormula>Reprobación!K10</calculatedColumnFormula>
    </tableColumn>
    <tableColumn id="8" name="2015" dataDxfId="218" totalsRowDxfId="217">
      <calculatedColumnFormula>Reprobación!N10</calculatedColumnFormula>
    </tableColumn>
    <tableColumn id="3" name="2016" dataDxfId="216" totalsRowDxfId="215">
      <calculatedColumnFormula>Reprobación!Q10</calculatedColumnFormula>
    </tableColumn>
    <tableColumn id="4" name="2017" dataDxfId="214" totalsRowDxfId="213">
      <calculatedColumnFormula>Reprobación!T10</calculatedColumnFormula>
    </tableColumn>
    <tableColumn id="9" name="Variación_x000a_último año" dataDxfId="212" totalsRowDxfId="211">
      <calculatedColumnFormula>G17-F17</calculatedColumnFormula>
    </tableColumn>
  </tableColumns>
  <tableStyleInfo name="TableStyleMedium18" showFirstColumn="0" showLastColumn="0" showRowStripes="1" showColumnStripes="0"/>
</table>
</file>

<file path=xl/tables/table14.xml><?xml version="1.0" encoding="utf-8"?>
<table xmlns="http://schemas.openxmlformats.org/spreadsheetml/2006/main" id="32" name="Tabla142733" displayName="Tabla142733" ref="A7:B14" totalsRowShown="0" headerRowDxfId="210" dataDxfId="209">
  <tableColumns count="2">
    <tableColumn id="1" name="Año" dataDxfId="208"/>
    <tableColumn id="2" name="Valor" dataDxfId="207"/>
  </tableColumns>
  <tableStyleInfo name="TableStyleMedium18" showFirstColumn="0" showLastColumn="0" showRowStripes="1" showColumnStripes="0"/>
</table>
</file>

<file path=xl/tables/table15.xml><?xml version="1.0" encoding="utf-8"?>
<table xmlns="http://schemas.openxmlformats.org/spreadsheetml/2006/main" id="18" name="Tabla2" displayName="Tabla2" ref="A12:H46" totalsRowShown="0" headerRowDxfId="206" dataDxfId="205">
  <sortState ref="A19:H50">
    <sortCondition ref="A18:A49"/>
  </sortState>
  <tableColumns count="8">
    <tableColumn id="2" name="Entidad" dataDxfId="204"/>
    <tableColumn id="5" name="Egresados totales generación 2011-2014_x000a_(5 años)" dataDxfId="203"/>
    <tableColumn id="6" name="Alumnos de nuevo ingreso generación 2011-2014 " dataDxfId="202"/>
    <tableColumn id="7" name="Tasa de Egreso_x000a_ 2011-2014" dataDxfId="201"/>
    <tableColumn id="8" name="Egresados totales generación 2012-2015_x000a_(5 años)" dataDxfId="200"/>
    <tableColumn id="10" name="Alumnos de nuevo ingreso generación 2012-2015 " dataDxfId="199"/>
    <tableColumn id="4" name="Tasa de Egreso _x000a_2012-2015" dataDxfId="198"/>
    <tableColumn id="9" name="Variación_x000a_último año (pp)" dataDxfId="197">
      <calculatedColumnFormula>Tabla2[[#This Row],[Tasa de Egreso 
2012-2015]]-Tabla2[[#This Row],[Tasa de Egreso
 2011-2014]]</calculatedColumnFormula>
    </tableColumn>
  </tableColumns>
  <tableStyleInfo name="TableStyleMedium18" showFirstColumn="0" showLastColumn="0" showRowStripes="1" showColumnStripes="0"/>
</table>
</file>

<file path=xl/tables/table16.xml><?xml version="1.0" encoding="utf-8"?>
<table xmlns="http://schemas.openxmlformats.org/spreadsheetml/2006/main" id="19" name="Tabla17" displayName="Tabla17" ref="A7:B10" totalsRowShown="0" headerRowDxfId="196" dataDxfId="195">
  <tableColumns count="2">
    <tableColumn id="1" name="Generación" dataDxfId="194"/>
    <tableColumn id="2" name="Valor (%)" dataDxfId="193"/>
  </tableColumns>
  <tableStyleInfo name="TableStyleMedium18" showFirstColumn="0" showLastColumn="0" showRowStripes="1" showColumnStripes="0"/>
</table>
</file>

<file path=xl/tables/table17.xml><?xml version="1.0" encoding="utf-8"?>
<table xmlns="http://schemas.openxmlformats.org/spreadsheetml/2006/main" id="13" name="Tabla4" displayName="Tabla4" ref="A16:H50" totalsRowShown="0" headerRowDxfId="192" dataDxfId="191">
  <sortState ref="A19:H50">
    <sortCondition ref="A18:A49"/>
  </sortState>
  <tableColumns count="8">
    <tableColumn id="2" name="Entidad" dataDxfId="190"/>
    <tableColumn id="5" name="2008-2011" dataDxfId="189"/>
    <tableColumn id="6" name="2009-2012" dataDxfId="188"/>
    <tableColumn id="7" name="2010-2013" dataDxfId="187"/>
    <tableColumn id="8" name="2011-2014" dataDxfId="186"/>
    <tableColumn id="3" name="2012-2015" dataDxfId="185"/>
    <tableColumn id="4" name="2013-2016" dataDxfId="184"/>
    <tableColumn id="9" name="Variación_x000a_último año" dataDxfId="183">
      <calculatedColumnFormula>G17-F17</calculatedColumnFormula>
    </tableColumn>
  </tableColumns>
  <tableStyleInfo name="TableStyleMedium18" showFirstColumn="0" showLastColumn="0" showRowStripes="1" showColumnStripes="0"/>
</table>
</file>

<file path=xl/tables/table18.xml><?xml version="1.0" encoding="utf-8"?>
<table xmlns="http://schemas.openxmlformats.org/spreadsheetml/2006/main" id="14" name="Tabla26" displayName="Tabla26" ref="A7:B14" totalsRowShown="0" headerRowDxfId="182" dataDxfId="181">
  <tableColumns count="2">
    <tableColumn id="1" name="Generación" dataDxfId="180"/>
    <tableColumn id="2" name="Valor" dataDxfId="179"/>
  </tableColumns>
  <tableStyleInfo name="TableStyleMedium18" showFirstColumn="0" showLastColumn="0" showRowStripes="1" showColumnStripes="0"/>
</table>
</file>

<file path=xl/tables/table19.xml><?xml version="1.0" encoding="utf-8"?>
<table xmlns="http://schemas.openxmlformats.org/spreadsheetml/2006/main" id="22" name="Tabla10" displayName="Tabla10" ref="A16:H50" totalsRowShown="0" headerRowDxfId="178" dataDxfId="177">
  <sortState ref="A19:H48">
    <sortCondition ref="A19:A48"/>
  </sortState>
  <tableColumns count="8">
    <tableColumn id="2" name="Entidad" dataDxfId="176"/>
    <tableColumn id="5" name="2012" dataDxfId="175"/>
    <tableColumn id="6" name="2013" dataDxfId="174"/>
    <tableColumn id="7" name="2014" dataDxfId="173"/>
    <tableColumn id="8" name="2015" dataDxfId="172"/>
    <tableColumn id="10" name="2016*" dataDxfId="171"/>
    <tableColumn id="4" name="2017*" dataDxfId="170"/>
    <tableColumn id="9" name="Variación_x000a_ 2016-2017" dataDxfId="169">
      <calculatedColumnFormula>(G17/F17-1)*100</calculatedColumnFormula>
    </tableColumn>
  </tableColumns>
  <tableStyleInfo name="TableStyleMedium18" showFirstColumn="0" showLastColumn="0" showRowStripes="1" showColumnStripes="0"/>
</table>
</file>

<file path=xl/tables/table2.xml><?xml version="1.0" encoding="utf-8"?>
<table xmlns="http://schemas.openxmlformats.org/spreadsheetml/2006/main" id="28" name="Tabla1429" displayName="Tabla1429" ref="A7:B10" totalsRowShown="0" headerRowDxfId="335" dataDxfId="334">
  <tableColumns count="2">
    <tableColumn id="1" name="Año" dataDxfId="333"/>
    <tableColumn id="2" name="Valor" dataDxfId="332"/>
  </tableColumns>
  <tableStyleInfo name="TableStyleMedium18" showFirstColumn="0" showLastColumn="0" showRowStripes="1" showColumnStripes="0"/>
</table>
</file>

<file path=xl/tables/table20.xml><?xml version="1.0" encoding="utf-8"?>
<table xmlns="http://schemas.openxmlformats.org/spreadsheetml/2006/main" id="23" name="Tabla18" displayName="Tabla18" ref="A7:B14" totalsRowShown="0" headerRowDxfId="168" dataDxfId="167">
  <tableColumns count="2">
    <tableColumn id="1" name="Año" dataDxfId="166"/>
    <tableColumn id="2" name="Valor" dataDxfId="165"/>
  </tableColumns>
  <tableStyleInfo name="TableStyleMedium18" showFirstColumn="0" showLastColumn="0" showRowStripes="1" showColumnStripes="0"/>
</table>
</file>

<file path=xl/tables/table21.xml><?xml version="1.0" encoding="utf-8"?>
<table xmlns="http://schemas.openxmlformats.org/spreadsheetml/2006/main" id="16" name="Tabla11" displayName="Tabla11" ref="A16:H50" totalsRowShown="0" headerRowDxfId="164" dataDxfId="163">
  <sortState ref="A19:H50">
    <sortCondition ref="A18:A49"/>
  </sortState>
  <tableColumns count="8">
    <tableColumn id="2" name="Entidad" dataDxfId="162"/>
    <tableColumn id="5" name="2012" dataDxfId="161"/>
    <tableColumn id="6" name="2013" dataDxfId="160"/>
    <tableColumn id="7" name="2014" dataDxfId="159"/>
    <tableColumn id="8" name="2015" dataDxfId="158"/>
    <tableColumn id="3" name="2016" dataDxfId="157"/>
    <tableColumn id="4" name="2017" dataDxfId="156"/>
    <tableColumn id="9" name="Promedio" dataDxfId="155">
      <calculatedColumnFormula>AVERAGE(B17:G17)</calculatedColumnFormula>
    </tableColumn>
  </tableColumns>
  <tableStyleInfo name="TableStyleMedium18" showFirstColumn="0" showLastColumn="0" showRowStripes="1" showColumnStripes="0"/>
</table>
</file>

<file path=xl/tables/table22.xml><?xml version="1.0" encoding="utf-8"?>
<table xmlns="http://schemas.openxmlformats.org/spreadsheetml/2006/main" id="17" name="Tabla19" displayName="Tabla19" ref="A7:B14" totalsRowShown="0" headerRowDxfId="154" dataDxfId="153">
  <tableColumns count="2">
    <tableColumn id="1" name="Año" dataDxfId="152"/>
    <tableColumn id="2" name="Valor" dataDxfId="151"/>
  </tableColumns>
  <tableStyleInfo name="TableStyleMedium18" showFirstColumn="0" showLastColumn="0" showRowStripes="1" showColumnStripes="0"/>
</table>
</file>

<file path=xl/tables/table23.xml><?xml version="1.0" encoding="utf-8"?>
<table xmlns="http://schemas.openxmlformats.org/spreadsheetml/2006/main" id="10" name="Tabla3" displayName="Tabla3" ref="A17:J51" totalsRowShown="0" headerRowDxfId="150" dataDxfId="148" headerRowBorderDxfId="149">
  <sortState ref="A23:J54">
    <sortCondition ref="A22:A53"/>
  </sortState>
  <tableColumns count="10">
    <tableColumn id="2" name="Entidad" dataDxfId="147"/>
    <tableColumn id="5" name="1er. Sem" dataDxfId="146"/>
    <tableColumn id="6" name="2do. Sem" dataDxfId="145"/>
    <tableColumn id="7" name=" 1er. Sem." dataDxfId="144"/>
    <tableColumn id="3" name=" 2do. Sem." dataDxfId="143"/>
    <tableColumn id="8" name="1er.  Sem." dataDxfId="142"/>
    <tableColumn id="4" name="2do.  Sem. " dataDxfId="141"/>
    <tableColumn id="11" name=" 1er.  Sem. " dataDxfId="140">
      <calculatedColumnFormula>Becas_Conalep!D12</calculatedColumnFormula>
    </tableColumn>
    <tableColumn id="10" name="2do.  Sem." dataDxfId="139">
      <calculatedColumnFormula>Becas_Conalep!G12</calculatedColumnFormula>
    </tableColumn>
    <tableColumn id="1" name="2do.  Sem.  " dataDxfId="138"/>
  </tableColumns>
  <tableStyleInfo name="TableStyleMedium18" showFirstColumn="0" showLastColumn="0" showRowStripes="1" showColumnStripes="0"/>
</table>
</file>

<file path=xl/tables/table24.xml><?xml version="1.0" encoding="utf-8"?>
<table xmlns="http://schemas.openxmlformats.org/spreadsheetml/2006/main" id="15" name="Tabla20" displayName="Tabla20" ref="A7:D13" totalsRowShown="0" headerRowDxfId="137" dataDxfId="136">
  <tableColumns count="4">
    <tableColumn id="1" name="Semestre" dataDxfId="135"/>
    <tableColumn id="2" name="Columna1" dataDxfId="134"/>
    <tableColumn id="3" name="Columna2" dataDxfId="133"/>
    <tableColumn id="4" name="Valor" dataDxfId="132"/>
  </tableColumns>
  <tableStyleInfo name="TableStyleMedium18" showFirstColumn="0" showLastColumn="0" showRowStripes="1" showColumnStripes="0"/>
</table>
</file>

<file path=xl/tables/table25.xml><?xml version="1.0" encoding="utf-8"?>
<table xmlns="http://schemas.openxmlformats.org/spreadsheetml/2006/main" id="20" name="Tabla8" displayName="Tabla8" ref="A16:H50" insertRowShift="1" totalsRowShown="0" headerRowDxfId="131" dataDxfId="130">
  <sortState ref="A19:H50">
    <sortCondition ref="A18:A49"/>
  </sortState>
  <tableColumns count="8">
    <tableColumn id="2" name="Entidad" dataDxfId="129"/>
    <tableColumn id="6" name="2012" dataDxfId="128"/>
    <tableColumn id="7" name="2013" dataDxfId="127"/>
    <tableColumn id="4" name="2014" dataDxfId="126"/>
    <tableColumn id="8" name="2015" dataDxfId="125"/>
    <tableColumn id="9" name="2016" dataDxfId="124"/>
    <tableColumn id="5" name="2017" dataDxfId="123">
      <calculatedColumnFormula>computadoras!F5</calculatedColumnFormula>
    </tableColumn>
    <tableColumn id="3" name="Promedio 2012-2017" dataDxfId="122">
      <calculatedColumnFormula>AVERAGE(Tabla8[[#This Row],[2012]:[2017]])</calculatedColumnFormula>
    </tableColumn>
  </tableColumns>
  <tableStyleInfo name="TableStyleMedium18" showFirstColumn="0" showLastColumn="0" showRowStripes="1" showColumnStripes="0"/>
</table>
</file>

<file path=xl/tables/table26.xml><?xml version="1.0" encoding="utf-8"?>
<table xmlns="http://schemas.openxmlformats.org/spreadsheetml/2006/main" id="21" name="Tabla21" displayName="Tabla21" ref="A7:B14" totalsRowShown="0" headerRowDxfId="121" dataDxfId="120">
  <tableColumns count="2">
    <tableColumn id="1" name="Año" dataDxfId="119"/>
    <tableColumn id="2" name="Valor" dataDxfId="118"/>
  </tableColumns>
  <tableStyleInfo name="TableStyleMedium18" showFirstColumn="0" showLastColumn="0" showRowStripes="1" showColumnStripes="0"/>
</table>
</file>

<file path=xl/tables/table27.xml><?xml version="1.0" encoding="utf-8"?>
<table xmlns="http://schemas.openxmlformats.org/spreadsheetml/2006/main" id="24" name="Tabla9" displayName="Tabla9" ref="A16:H50" totalsRowShown="0" headerRowDxfId="117" dataDxfId="116">
  <sortState ref="A19:H50">
    <sortCondition ref="A18:A49"/>
  </sortState>
  <tableColumns count="8">
    <tableColumn id="2" name="Entidad" dataDxfId="115"/>
    <tableColumn id="7" name="2012" dataDxfId="114"/>
    <tableColumn id="8" name="2013" dataDxfId="113"/>
    <tableColumn id="9" name="2014" dataDxfId="112"/>
    <tableColumn id="10" name="2015" dataDxfId="111"/>
    <tableColumn id="5" name="2016" dataDxfId="110"/>
    <tableColumn id="1" name="2017" dataDxfId="109">
      <calculatedColumnFormula>computadoras!I5</calculatedColumnFormula>
    </tableColumn>
    <tableColumn id="6" name="Promedio 2012-2017" dataDxfId="108">
      <calculatedColumnFormula>AVERAGE(B17:G17)</calculatedColumnFormula>
    </tableColumn>
  </tableColumns>
  <tableStyleInfo name="TableStyleMedium18" showFirstColumn="0" showLastColumn="0" showRowStripes="1" showColumnStripes="0"/>
</table>
</file>

<file path=xl/tables/table28.xml><?xml version="1.0" encoding="utf-8"?>
<table xmlns="http://schemas.openxmlformats.org/spreadsheetml/2006/main" id="25" name="Tabla22" displayName="Tabla22" ref="A7:B14" totalsRowShown="0" headerRowDxfId="107" dataDxfId="106">
  <tableColumns count="2">
    <tableColumn id="1" name="Año" dataDxfId="105"/>
    <tableColumn id="2" name="Valor" dataDxfId="104"/>
  </tableColumns>
  <tableStyleInfo name="TableStyleMedium18" showFirstColumn="0" showLastColumn="0" showRowStripes="1" showColumnStripes="0"/>
</table>
</file>

<file path=xl/tables/table29.xml><?xml version="1.0" encoding="utf-8"?>
<table xmlns="http://schemas.openxmlformats.org/spreadsheetml/2006/main" id="4" name="Tabla77" displayName="Tabla77" ref="A16:H51" totalsRowShown="0" headerRowDxfId="103" dataDxfId="102">
  <sortState ref="A19:H50">
    <sortCondition ref="A18:A49"/>
  </sortState>
  <tableColumns count="8">
    <tableColumn id="2" name="Entidad Federativa" dataDxfId="101"/>
    <tableColumn id="5" name="2012" dataDxfId="100"/>
    <tableColumn id="6" name="2013" dataDxfId="99"/>
    <tableColumn id="7" name="2014" dataDxfId="98"/>
    <tableColumn id="8" name="2015" dataDxfId="97"/>
    <tableColumn id="10" name="2016" dataDxfId="96"/>
    <tableColumn id="4" name="2017" dataDxfId="95"/>
    <tableColumn id="9" name="Variación_x000a_último año" dataDxfId="94">
      <calculatedColumnFormula>Tabla77[[#This Row],[2017]]/Tabla77[[#This Row],[2016]]-1</calculatedColumnFormula>
    </tableColumn>
  </tableColumns>
  <tableStyleInfo name="TableStyleMedium18" showFirstColumn="0" showLastColumn="0" showRowStripes="1" showColumnStripes="0"/>
</table>
</file>

<file path=xl/tables/table3.xml><?xml version="1.0" encoding="utf-8"?>
<table xmlns="http://schemas.openxmlformats.org/spreadsheetml/2006/main" id="1" name="Tabla72" displayName="Tabla72" ref="A16:H50" headerRowDxfId="331" dataDxfId="330" totalsRowDxfId="329">
  <sortState ref="A19:H50">
    <sortCondition ref="A18:A49"/>
  </sortState>
  <tableColumns count="8">
    <tableColumn id="2" name="Entidad" dataDxfId="328"/>
    <tableColumn id="5" name="2012" dataDxfId="327">
      <calculatedColumnFormula>Atención!D10</calculatedColumnFormula>
    </tableColumn>
    <tableColumn id="6" name="2013" dataDxfId="326">
      <calculatedColumnFormula>Atención!G10</calculatedColumnFormula>
    </tableColumn>
    <tableColumn id="7" name="2014" dataDxfId="325">
      <calculatedColumnFormula>Atención!J10</calculatedColumnFormula>
    </tableColumn>
    <tableColumn id="8" name="2015" dataDxfId="324">
      <calculatedColumnFormula>Atención!M10</calculatedColumnFormula>
    </tableColumn>
    <tableColumn id="3" name="2016" dataDxfId="323">
      <calculatedColumnFormula>Atención!P10</calculatedColumnFormula>
    </tableColumn>
    <tableColumn id="4" name="2017" dataDxfId="322">
      <calculatedColumnFormula>Atención!S10</calculatedColumnFormula>
    </tableColumn>
    <tableColumn id="9" name="Variación_x000a_último año" dataDxfId="321">
      <calculatedColumnFormula>G17-F17</calculatedColumnFormula>
    </tableColumn>
  </tableColumns>
  <tableStyleInfo name="TableStyleMedium18" showFirstColumn="0" showLastColumn="0" showRowStripes="1" showColumnStripes="0"/>
</table>
</file>

<file path=xl/tables/table30.xml><?xml version="1.0" encoding="utf-8"?>
<table xmlns="http://schemas.openxmlformats.org/spreadsheetml/2006/main" id="5" name="Tabla23" displayName="Tabla23" ref="A7:B14" totalsRowShown="0" headerRowDxfId="93" dataDxfId="92">
  <tableColumns count="2">
    <tableColumn id="1" name="Año" dataDxfId="91"/>
    <tableColumn id="2" name="Valor" dataDxfId="90"/>
  </tableColumns>
  <tableStyleInfo name="TableStyleMedium18" showFirstColumn="0" showLastColumn="0" showRowStripes="1" showColumnStripes="0"/>
</table>
</file>

<file path=xl/tables/table31.xml><?xml version="1.0" encoding="utf-8"?>
<table xmlns="http://schemas.openxmlformats.org/spreadsheetml/2006/main" id="37" name="Tabla13538" displayName="Tabla13538" ref="A20:K28" headerRowDxfId="89" dataDxfId="88" totalsRowDxfId="87">
  <sortState ref="A19:K50">
    <sortCondition ref="A18:A50"/>
  </sortState>
  <tableColumns count="11">
    <tableColumn id="2" name="Entidad" dataDxfId="86" totalsRowDxfId="85"/>
    <tableColumn id="4" name="2012" dataDxfId="84" totalsRowDxfId="83">
      <calculatedColumnFormula>SERVICIOS!F11</calculatedColumnFormula>
    </tableColumn>
    <tableColumn id="5" name="2013" dataDxfId="82" totalsRowDxfId="81">
      <calculatedColumnFormula>SERVICIOS!K11</calculatedColumnFormula>
    </tableColumn>
    <tableColumn id="6" name="2014" dataDxfId="80" totalsRowDxfId="79">
      <calculatedColumnFormula>SERVICIOS!P11</calculatedColumnFormula>
    </tableColumn>
    <tableColumn id="7" name="2015" dataDxfId="78" totalsRowDxfId="77">
      <calculatedColumnFormula>SERVICIOS!U11</calculatedColumnFormula>
    </tableColumn>
    <tableColumn id="8" name="2016" dataDxfId="76" totalsRowDxfId="75">
      <calculatedColumnFormula>SERVICIOS!Z11</calculatedColumnFormula>
    </tableColumn>
    <tableColumn id="3" name="2017" dataDxfId="74" totalsRowDxfId="73"/>
    <tableColumn id="9" name="Variación_x000a_último año" dataDxfId="72" totalsRowDxfId="71">
      <calculatedColumnFormula>Tabla13538[[#This Row],[2017]]-Tabla13538[[#This Row],[2016]]</calculatedColumnFormula>
    </tableColumn>
    <tableColumn id="1" name="Pendiente" dataDxfId="70" totalsRowDxfId="69">
      <calculatedColumnFormula>SLOPE(#REF!,$B$19:$F$19)</calculatedColumnFormula>
    </tableColumn>
    <tableColumn id="10" name="Promedio" dataDxfId="68" totalsRowDxfId="67">
      <calculatedColumnFormula>AVERAGE(#REF!)</calculatedColumnFormula>
    </tableColumn>
    <tableColumn id="11" name="TMCA" dataDxfId="66" totalsRowDxfId="65">
      <calculatedColumnFormula>I21/J21</calculatedColumnFormula>
    </tableColumn>
  </tableColumns>
  <tableStyleInfo name="TableStyleMedium18" showFirstColumn="0" showLastColumn="0" showRowStripes="1" showColumnStripes="0"/>
</table>
</file>

<file path=xl/tables/table32.xml><?xml version="1.0" encoding="utf-8"?>
<table xmlns="http://schemas.openxmlformats.org/spreadsheetml/2006/main" id="38" name="Tabla153639" displayName="Tabla153639" ref="A9:B16" totalsRowShown="0" headerRowDxfId="64" dataDxfId="63">
  <tableColumns count="2">
    <tableColumn id="1" name="Año" dataDxfId="62"/>
    <tableColumn id="2" name="Valor" dataDxfId="61"/>
  </tableColumns>
  <tableStyleInfo name="TableStyleMedium18" showFirstColumn="0" showLastColumn="0" showRowStripes="1" showColumnStripes="0"/>
</table>
</file>

<file path=xl/tables/table33.xml><?xml version="1.0" encoding="utf-8"?>
<table xmlns="http://schemas.openxmlformats.org/spreadsheetml/2006/main" id="34" name="Tabla135" displayName="Tabla135" ref="A15:J51" headerRowDxfId="60" dataDxfId="59" totalsRowDxfId="58">
  <sortState ref="A19:K50">
    <sortCondition ref="A18:A50"/>
  </sortState>
  <tableColumns count="10">
    <tableColumn id="2" name="Entidad" dataDxfId="57" totalsRowDxfId="56"/>
    <tableColumn id="4" name="2013" dataDxfId="55" totalsRowDxfId="54"/>
    <tableColumn id="5" name="2014" dataDxfId="53" totalsRowDxfId="52"/>
    <tableColumn id="6" name="2015" dataDxfId="51" totalsRowDxfId="50"/>
    <tableColumn id="7" name="2016" dataDxfId="49" totalsRowDxfId="48"/>
    <tableColumn id="8" name="2017" dataDxfId="47" totalsRowDxfId="46"/>
    <tableColumn id="9" name="Variación_x000a_último año" dataDxfId="45" totalsRowDxfId="44">
      <calculatedColumnFormula>#REF!-Tabla135[[#This Row],[2017]]</calculatedColumnFormula>
    </tableColumn>
    <tableColumn id="1" name="Pendiente" dataDxfId="43" totalsRowDxfId="42">
      <calculatedColumnFormula>SLOPE(#REF!,$B$14:$F$14)</calculatedColumnFormula>
    </tableColumn>
    <tableColumn id="10" name="Promedio" dataDxfId="41" totalsRowDxfId="40">
      <calculatedColumnFormula>AVERAGE(#REF!)</calculatedColumnFormula>
    </tableColumn>
    <tableColumn id="11" name="TMCA" dataDxfId="39" totalsRowDxfId="38">
      <calculatedColumnFormula>H16/I16</calculatedColumnFormula>
    </tableColumn>
  </tableColumns>
  <tableStyleInfo name="TableStyleMedium18" showFirstColumn="0" showLastColumn="0" showRowStripes="1" showColumnStripes="0"/>
</table>
</file>

<file path=xl/tables/table34.xml><?xml version="1.0" encoding="utf-8"?>
<table xmlns="http://schemas.openxmlformats.org/spreadsheetml/2006/main" id="35" name="Tabla1536" displayName="Tabla1536" ref="A7:B13" totalsRowShown="0" headerRowDxfId="37" dataDxfId="36">
  <tableColumns count="2">
    <tableColumn id="1" name="Año" dataDxfId="35"/>
    <tableColumn id="2" name="Valor" dataDxfId="34"/>
  </tableColumns>
  <tableStyleInfo name="TableStyleMedium18" showFirstColumn="0" showLastColumn="0" showRowStripes="1" showColumnStripes="0"/>
</table>
</file>

<file path=xl/tables/table35.xml><?xml version="1.0" encoding="utf-8"?>
<table xmlns="http://schemas.openxmlformats.org/spreadsheetml/2006/main" id="6" name="Tabla12" displayName="Tabla12" ref="A16:H50" totalsRowShown="0" headerRowDxfId="33" dataDxfId="32">
  <sortState ref="A19:H50">
    <sortCondition ref="A18:A49"/>
  </sortState>
  <tableColumns count="8">
    <tableColumn id="2" name="Entidad Federativa" dataDxfId="31"/>
    <tableColumn id="4" name="2012" dataDxfId="30"/>
    <tableColumn id="5" name="2013" dataDxfId="29"/>
    <tableColumn id="6" name="2014" dataDxfId="28"/>
    <tableColumn id="7" name="2015" dataDxfId="27"/>
    <tableColumn id="3" name="2016" dataDxfId="26"/>
    <tableColumn id="8" name="2017" dataDxfId="25">
      <calculatedColumnFormula>Becas_ext!D10</calculatedColumnFormula>
    </tableColumn>
    <tableColumn id="9" name="Variación último año" dataDxfId="24">
      <calculatedColumnFormula>Tabla12[[#This Row],[2017]]-Tabla12[[#This Row],[2016]]</calculatedColumnFormula>
    </tableColumn>
  </tableColumns>
  <tableStyleInfo name="TableStyleMedium18" showFirstColumn="0" showLastColumn="0" showRowStripes="1" showColumnStripes="0"/>
</table>
</file>

<file path=xl/tables/table36.xml><?xml version="1.0" encoding="utf-8"?>
<table xmlns="http://schemas.openxmlformats.org/spreadsheetml/2006/main" id="7" name="Tabla24" displayName="Tabla24" ref="A7:B14" totalsRowShown="0" headerRowDxfId="23" dataDxfId="22">
  <tableColumns count="2">
    <tableColumn id="1" name="Año" dataDxfId="21"/>
    <tableColumn id="2" name="Valor" dataDxfId="20"/>
  </tableColumns>
  <tableStyleInfo name="TableStyleMedium18" showFirstColumn="0" showLastColumn="0" showRowStripes="1" showColumnStripes="0"/>
</table>
</file>

<file path=xl/tables/table37.xml><?xml version="1.0" encoding="utf-8"?>
<table xmlns="http://schemas.openxmlformats.org/spreadsheetml/2006/main" id="36" name="Tabla124" displayName="Tabla124" ref="A10:F47" totalsRowShown="0" headerRowDxfId="19" dataDxfId="18">
  <sortState ref="A11:H42">
    <sortCondition ref="A18:A49"/>
  </sortState>
  <tableColumns count="6">
    <tableColumn id="2" name="Entidad Federativa" dataDxfId="17"/>
    <tableColumn id="4" name="2013" dataDxfId="16"/>
    <tableColumn id="1" name="2014" dataDxfId="15"/>
    <tableColumn id="3" name="2015" dataDxfId="14"/>
    <tableColumn id="5" name="2016" dataDxfId="13"/>
    <tableColumn id="6" name="2017" dataDxfId="12"/>
  </tableColumns>
  <tableStyleInfo name="TableStyleMedium18" showFirstColumn="0" showLastColumn="0" showRowStripes="1" showColumnStripes="0"/>
</table>
</file>

<file path=xl/tables/table4.xml><?xml version="1.0" encoding="utf-8"?>
<table xmlns="http://schemas.openxmlformats.org/spreadsheetml/2006/main" id="26" name="Tabla1427" displayName="Tabla1427" ref="A7:B14" totalsRowShown="0" headerRowDxfId="320" dataDxfId="319">
  <tableColumns count="2">
    <tableColumn id="1" name="Año" dataDxfId="318"/>
    <tableColumn id="2" name="Valor" dataDxfId="317"/>
  </tableColumns>
  <tableStyleInfo name="TableStyleMedium18" showFirstColumn="0" showLastColumn="0" showRowStripes="1" showColumnStripes="0"/>
</table>
</file>

<file path=xl/tables/table5.xml><?xml version="1.0" encoding="utf-8"?>
<table xmlns="http://schemas.openxmlformats.org/spreadsheetml/2006/main" id="8" name="Tabla7" displayName="Tabla7" ref="A16:H50" headerRowDxfId="316" dataDxfId="315" totalsRowDxfId="314">
  <sortState ref="A19:H50">
    <sortCondition ref="A18:A49"/>
  </sortState>
  <tableColumns count="8">
    <tableColumn id="2" name="Entidad" dataDxfId="313" totalsRowDxfId="312"/>
    <tableColumn id="5" name="2012" dataDxfId="311" totalsRowDxfId="310"/>
    <tableColumn id="6" name="2013" dataDxfId="309" totalsRowDxfId="308"/>
    <tableColumn id="7" name="2014" dataDxfId="307" totalsRowDxfId="306"/>
    <tableColumn id="8" name="2015" dataDxfId="305" totalsRowDxfId="304"/>
    <tableColumn id="3" name="2016" dataDxfId="303" totalsRowDxfId="302"/>
    <tableColumn id="4" name="2017" dataDxfId="301" totalsRowDxfId="300"/>
    <tableColumn id="9" name="Variación_x000a_último año" dataDxfId="299" totalsRowDxfId="298">
      <calculatedColumnFormula>G17-F17</calculatedColumnFormula>
    </tableColumn>
  </tableColumns>
  <tableStyleInfo name="TableStyleMedium18" showFirstColumn="0" showLastColumn="0" showRowStripes="1" showColumnStripes="0"/>
</table>
</file>

<file path=xl/tables/table6.xml><?xml version="1.0" encoding="utf-8"?>
<table xmlns="http://schemas.openxmlformats.org/spreadsheetml/2006/main" id="9" name="Tabla14" displayName="Tabla14" ref="A7:B14" totalsRowShown="0" headerRowDxfId="297" dataDxfId="296">
  <tableColumns count="2">
    <tableColumn id="1" name="Año" dataDxfId="295"/>
    <tableColumn id="2" name="Valor" dataDxfId="294"/>
  </tableColumns>
  <tableStyleInfo name="TableStyleMedium18" showFirstColumn="0" showLastColumn="0" showRowStripes="1" showColumnStripes="0"/>
</table>
</file>

<file path=xl/tables/table7.xml><?xml version="1.0" encoding="utf-8"?>
<table xmlns="http://schemas.openxmlformats.org/spreadsheetml/2006/main" id="11" name="Tabla1" displayName="Tabla1" ref="A16:K50" headerRowDxfId="293" dataDxfId="292" totalsRowDxfId="291">
  <sortState ref="A19:K50">
    <sortCondition ref="A18:A50"/>
  </sortState>
  <tableColumns count="11">
    <tableColumn id="2" name="Entidad" dataDxfId="290"/>
    <tableColumn id="4" name="2012" dataDxfId="289"/>
    <tableColumn id="5" name="2013" dataDxfId="288"/>
    <tableColumn id="6" name="2014" dataDxfId="287"/>
    <tableColumn id="7" name="2015" dataDxfId="286"/>
    <tableColumn id="8" name="2016" dataDxfId="285"/>
    <tableColumn id="3" name="2017" dataDxfId="284"/>
    <tableColumn id="9" name="Variación_x000a_último año" dataDxfId="283">
      <calculatedColumnFormula>G17/F17-1</calculatedColumnFormula>
    </tableColumn>
    <tableColumn id="1" name="Pendiente" dataDxfId="282" totalsRowDxfId="281">
      <calculatedColumnFormula>SLOPE(Tabla1[[#This Row],[2012]:[2017]],$B$15:$G$15)</calculatedColumnFormula>
    </tableColumn>
    <tableColumn id="10" name="Promedio" dataDxfId="280" totalsRowDxfId="279">
      <calculatedColumnFormula>AVERAGE(Tabla1[[#This Row],[2012]:[2017]])</calculatedColumnFormula>
    </tableColumn>
    <tableColumn id="11" name="TMCA" dataDxfId="278" totalsRowDxfId="277">
      <calculatedColumnFormula>I17/J17</calculatedColumnFormula>
    </tableColumn>
  </tableColumns>
  <tableStyleInfo name="TableStyleMedium18" showFirstColumn="0" showLastColumn="0" showRowStripes="1" showColumnStripes="0"/>
</table>
</file>

<file path=xl/tables/table8.xml><?xml version="1.0" encoding="utf-8"?>
<table xmlns="http://schemas.openxmlformats.org/spreadsheetml/2006/main" id="12" name="Tabla15" displayName="Tabla15" ref="A7:B14" totalsRowShown="0" headerRowDxfId="276" dataDxfId="275">
  <tableColumns count="2">
    <tableColumn id="1" name="Año" dataDxfId="274"/>
    <tableColumn id="2" name="Valor" dataDxfId="273"/>
  </tableColumns>
  <tableStyleInfo name="TableStyleMedium18" showFirstColumn="0" showLastColumn="0" showRowStripes="1" showColumnStripes="0"/>
</table>
</file>

<file path=xl/tables/table9.xml><?xml version="1.0" encoding="utf-8"?>
<table xmlns="http://schemas.openxmlformats.org/spreadsheetml/2006/main" id="2" name="Tabla5" displayName="Tabla5" ref="A16:H50" totalsRowShown="0" headerRowDxfId="272" dataDxfId="271">
  <sortState ref="A19:H50">
    <sortCondition ref="A18:A49"/>
  </sortState>
  <tableColumns count="8">
    <tableColumn id="2" name="Entidad" dataDxfId="270"/>
    <tableColumn id="5" name="2012" dataDxfId="269"/>
    <tableColumn id="6" name="2013" dataDxfId="268"/>
    <tableColumn id="7" name="2014" dataDxfId="267"/>
    <tableColumn id="8" name="2015" dataDxfId="266"/>
    <tableColumn id="3" name="2016" dataDxfId="265"/>
    <tableColumn id="4" name="2017" dataDxfId="264"/>
    <tableColumn id="9" name="Var. último año" dataDxfId="263">
      <calculatedColumnFormula>G17-F17</calculatedColumnFormula>
    </tableColumn>
  </tableColumns>
  <tableStyleInfo name="TableStyleMedium1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3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5" Type="http://schemas.openxmlformats.org/officeDocument/2006/relationships/table" Target="../tables/table10.xml"/><Relationship Id="rId4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6" Type="http://schemas.openxmlformats.org/officeDocument/2006/relationships/comments" Target="../comments1.xml"/><Relationship Id="rId5" Type="http://schemas.openxmlformats.org/officeDocument/2006/relationships/image" Target="../media/image2.emf"/><Relationship Id="rId4" Type="http://schemas.openxmlformats.org/officeDocument/2006/relationships/oleObject" Target="../embeddings/oleObject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5" Type="http://schemas.openxmlformats.org/officeDocument/2006/relationships/table" Target="../tables/table12.xml"/><Relationship Id="rId4" Type="http://schemas.openxmlformats.org/officeDocument/2006/relationships/table" Target="../tables/table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5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Relationship Id="rId4" Type="http://schemas.openxmlformats.org/officeDocument/2006/relationships/table" Target="../tables/table1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Relationship Id="rId5" Type="http://schemas.openxmlformats.org/officeDocument/2006/relationships/table" Target="../tables/table16.xml"/><Relationship Id="rId4" Type="http://schemas.openxmlformats.org/officeDocument/2006/relationships/table" Target="../tables/table1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Relationship Id="rId5" Type="http://schemas.openxmlformats.org/officeDocument/2006/relationships/table" Target="../tables/table18.xml"/><Relationship Id="rId4" Type="http://schemas.openxmlformats.org/officeDocument/2006/relationships/table" Target="../tables/table1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Relationship Id="rId5" Type="http://schemas.openxmlformats.org/officeDocument/2006/relationships/table" Target="../tables/table20.xml"/><Relationship Id="rId4" Type="http://schemas.openxmlformats.org/officeDocument/2006/relationships/table" Target="../tables/table19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Relationship Id="rId6" Type="http://schemas.openxmlformats.org/officeDocument/2006/relationships/comments" Target="../comments2.xml"/><Relationship Id="rId5" Type="http://schemas.openxmlformats.org/officeDocument/2006/relationships/image" Target="../media/image2.emf"/><Relationship Id="rId4" Type="http://schemas.openxmlformats.org/officeDocument/2006/relationships/oleObject" Target="../embeddings/oleObject9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Relationship Id="rId5" Type="http://schemas.openxmlformats.org/officeDocument/2006/relationships/table" Target="../tables/table22.xml"/><Relationship Id="rId4" Type="http://schemas.openxmlformats.org/officeDocument/2006/relationships/table" Target="../tables/table2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Relationship Id="rId6" Type="http://schemas.openxmlformats.org/officeDocument/2006/relationships/comments" Target="../comments3.xml"/><Relationship Id="rId5" Type="http://schemas.openxmlformats.org/officeDocument/2006/relationships/image" Target="../media/image2.emf"/><Relationship Id="rId4" Type="http://schemas.openxmlformats.org/officeDocument/2006/relationships/oleObject" Target="../embeddings/oleObject10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Relationship Id="rId5" Type="http://schemas.openxmlformats.org/officeDocument/2006/relationships/table" Target="../tables/table24.xml"/><Relationship Id="rId4" Type="http://schemas.openxmlformats.org/officeDocument/2006/relationships/table" Target="../tables/table23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1.bin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25.xml"/><Relationship Id="rId4" Type="http://schemas.openxmlformats.org/officeDocument/2006/relationships/image" Target="../media/image2.emf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5" Type="http://schemas.openxmlformats.org/officeDocument/2006/relationships/table" Target="../tables/table26.xml"/><Relationship Id="rId4" Type="http://schemas.openxmlformats.org/officeDocument/2006/relationships/table" Target="../tables/table25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5" Type="http://schemas.openxmlformats.org/officeDocument/2006/relationships/table" Target="../tables/table28.xml"/><Relationship Id="rId4" Type="http://schemas.openxmlformats.org/officeDocument/2006/relationships/table" Target="../tables/table2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table" Target="../tables/table2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Relationship Id="rId5" Type="http://schemas.openxmlformats.org/officeDocument/2006/relationships/table" Target="../tables/table30.xml"/><Relationship Id="rId4" Type="http://schemas.openxmlformats.org/officeDocument/2006/relationships/table" Target="../tables/table29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Relationship Id="rId5" Type="http://schemas.openxmlformats.org/officeDocument/2006/relationships/table" Target="../tables/table32.xml"/><Relationship Id="rId4" Type="http://schemas.openxmlformats.org/officeDocument/2006/relationships/table" Target="../tables/table3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Relationship Id="rId5" Type="http://schemas.openxmlformats.org/officeDocument/2006/relationships/table" Target="../tables/table34.xml"/><Relationship Id="rId4" Type="http://schemas.openxmlformats.org/officeDocument/2006/relationships/table" Target="../tables/table33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Relationship Id="rId5" Type="http://schemas.openxmlformats.org/officeDocument/2006/relationships/table" Target="../tables/table36.xml"/><Relationship Id="rId4" Type="http://schemas.openxmlformats.org/officeDocument/2006/relationships/table" Target="../tables/table35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Relationship Id="rId6" Type="http://schemas.openxmlformats.org/officeDocument/2006/relationships/comments" Target="../comments4.xml"/><Relationship Id="rId5" Type="http://schemas.openxmlformats.org/officeDocument/2006/relationships/image" Target="../media/image2.emf"/><Relationship Id="rId4" Type="http://schemas.openxmlformats.org/officeDocument/2006/relationships/oleObject" Target="../embeddings/oleObject12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Relationship Id="rId4" Type="http://schemas.openxmlformats.org/officeDocument/2006/relationships/comments" Target="../comments5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7" Type="http://schemas.openxmlformats.org/officeDocument/2006/relationships/table" Target="../tables/table37.x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Relationship Id="rId6" Type="http://schemas.openxmlformats.org/officeDocument/2006/relationships/image" Target="../media/image2.emf"/><Relationship Id="rId5" Type="http://schemas.openxmlformats.org/officeDocument/2006/relationships/oleObject" Target="../embeddings/oleObject13.bin"/><Relationship Id="rId4" Type="http://schemas.openxmlformats.org/officeDocument/2006/relationships/vmlDrawing" Target="../drawings/vmlDrawing29.v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5" Type="http://schemas.openxmlformats.org/officeDocument/2006/relationships/table" Target="../tables/table8.xml"/><Relationship Id="rId4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J66"/>
  <sheetViews>
    <sheetView showGridLines="0" showWhiteSpace="0" zoomScaleNormal="100" zoomScaleSheetLayoutView="100" zoomScalePageLayoutView="75" workbookViewId="0">
      <selection activeCell="H31" sqref="H31"/>
    </sheetView>
  </sheetViews>
  <sheetFormatPr baseColWidth="10" defaultRowHeight="12.75"/>
  <cols>
    <col min="1" max="1" width="4.42578125" style="180" customWidth="1"/>
    <col min="2" max="2" width="18.140625" style="180" customWidth="1"/>
    <col min="3" max="4" width="8.5703125" style="180" customWidth="1"/>
    <col min="5" max="5" width="22" style="180" customWidth="1"/>
    <col min="6" max="7" width="13.42578125" style="180" customWidth="1"/>
    <col min="8" max="255" width="11.42578125" style="180"/>
    <col min="256" max="256" width="5.42578125" style="180" customWidth="1"/>
    <col min="257" max="257" width="25.42578125" style="180" customWidth="1"/>
    <col min="258" max="258" width="9.140625" style="180" customWidth="1"/>
    <col min="259" max="259" width="8.42578125" style="180" customWidth="1"/>
    <col min="260" max="260" width="33.5703125" style="180" customWidth="1"/>
    <col min="261" max="261" width="11.140625" style="180" customWidth="1"/>
    <col min="262" max="511" width="11.42578125" style="180"/>
    <col min="512" max="512" width="5.42578125" style="180" customWidth="1"/>
    <col min="513" max="513" width="25.42578125" style="180" customWidth="1"/>
    <col min="514" max="514" width="9.140625" style="180" customWidth="1"/>
    <col min="515" max="515" width="8.42578125" style="180" customWidth="1"/>
    <col min="516" max="516" width="33.5703125" style="180" customWidth="1"/>
    <col min="517" max="517" width="11.140625" style="180" customWidth="1"/>
    <col min="518" max="767" width="11.42578125" style="180"/>
    <col min="768" max="768" width="5.42578125" style="180" customWidth="1"/>
    <col min="769" max="769" width="25.42578125" style="180" customWidth="1"/>
    <col min="770" max="770" width="9.140625" style="180" customWidth="1"/>
    <col min="771" max="771" width="8.42578125" style="180" customWidth="1"/>
    <col min="772" max="772" width="33.5703125" style="180" customWidth="1"/>
    <col min="773" max="773" width="11.140625" style="180" customWidth="1"/>
    <col min="774" max="1023" width="11.42578125" style="180"/>
    <col min="1024" max="1024" width="5.42578125" style="180" customWidth="1"/>
    <col min="1025" max="1025" width="25.42578125" style="180" customWidth="1"/>
    <col min="1026" max="1026" width="9.140625" style="180" customWidth="1"/>
    <col min="1027" max="1027" width="8.42578125" style="180" customWidth="1"/>
    <col min="1028" max="1028" width="33.5703125" style="180" customWidth="1"/>
    <col min="1029" max="1029" width="11.140625" style="180" customWidth="1"/>
    <col min="1030" max="1279" width="11.42578125" style="180"/>
    <col min="1280" max="1280" width="5.42578125" style="180" customWidth="1"/>
    <col min="1281" max="1281" width="25.42578125" style="180" customWidth="1"/>
    <col min="1282" max="1282" width="9.140625" style="180" customWidth="1"/>
    <col min="1283" max="1283" width="8.42578125" style="180" customWidth="1"/>
    <col min="1284" max="1284" width="33.5703125" style="180" customWidth="1"/>
    <col min="1285" max="1285" width="11.140625" style="180" customWidth="1"/>
    <col min="1286" max="1535" width="11.42578125" style="180"/>
    <col min="1536" max="1536" width="5.42578125" style="180" customWidth="1"/>
    <col min="1537" max="1537" width="25.42578125" style="180" customWidth="1"/>
    <col min="1538" max="1538" width="9.140625" style="180" customWidth="1"/>
    <col min="1539" max="1539" width="8.42578125" style="180" customWidth="1"/>
    <col min="1540" max="1540" width="33.5703125" style="180" customWidth="1"/>
    <col min="1541" max="1541" width="11.140625" style="180" customWidth="1"/>
    <col min="1542" max="1791" width="11.42578125" style="180"/>
    <col min="1792" max="1792" width="5.42578125" style="180" customWidth="1"/>
    <col min="1793" max="1793" width="25.42578125" style="180" customWidth="1"/>
    <col min="1794" max="1794" width="9.140625" style="180" customWidth="1"/>
    <col min="1795" max="1795" width="8.42578125" style="180" customWidth="1"/>
    <col min="1796" max="1796" width="33.5703125" style="180" customWidth="1"/>
    <col min="1797" max="1797" width="11.140625" style="180" customWidth="1"/>
    <col min="1798" max="2047" width="11.42578125" style="180"/>
    <col min="2048" max="2048" width="5.42578125" style="180" customWidth="1"/>
    <col min="2049" max="2049" width="25.42578125" style="180" customWidth="1"/>
    <col min="2050" max="2050" width="9.140625" style="180" customWidth="1"/>
    <col min="2051" max="2051" width="8.42578125" style="180" customWidth="1"/>
    <col min="2052" max="2052" width="33.5703125" style="180" customWidth="1"/>
    <col min="2053" max="2053" width="11.140625" style="180" customWidth="1"/>
    <col min="2054" max="2303" width="11.42578125" style="180"/>
    <col min="2304" max="2304" width="5.42578125" style="180" customWidth="1"/>
    <col min="2305" max="2305" width="25.42578125" style="180" customWidth="1"/>
    <col min="2306" max="2306" width="9.140625" style="180" customWidth="1"/>
    <col min="2307" max="2307" width="8.42578125" style="180" customWidth="1"/>
    <col min="2308" max="2308" width="33.5703125" style="180" customWidth="1"/>
    <col min="2309" max="2309" width="11.140625" style="180" customWidth="1"/>
    <col min="2310" max="2559" width="11.42578125" style="180"/>
    <col min="2560" max="2560" width="5.42578125" style="180" customWidth="1"/>
    <col min="2561" max="2561" width="25.42578125" style="180" customWidth="1"/>
    <col min="2562" max="2562" width="9.140625" style="180" customWidth="1"/>
    <col min="2563" max="2563" width="8.42578125" style="180" customWidth="1"/>
    <col min="2564" max="2564" width="33.5703125" style="180" customWidth="1"/>
    <col min="2565" max="2565" width="11.140625" style="180" customWidth="1"/>
    <col min="2566" max="2815" width="11.42578125" style="180"/>
    <col min="2816" max="2816" width="5.42578125" style="180" customWidth="1"/>
    <col min="2817" max="2817" width="25.42578125" style="180" customWidth="1"/>
    <col min="2818" max="2818" width="9.140625" style="180" customWidth="1"/>
    <col min="2819" max="2819" width="8.42578125" style="180" customWidth="1"/>
    <col min="2820" max="2820" width="33.5703125" style="180" customWidth="1"/>
    <col min="2821" max="2821" width="11.140625" style="180" customWidth="1"/>
    <col min="2822" max="3071" width="11.42578125" style="180"/>
    <col min="3072" max="3072" width="5.42578125" style="180" customWidth="1"/>
    <col min="3073" max="3073" width="25.42578125" style="180" customWidth="1"/>
    <col min="3074" max="3074" width="9.140625" style="180" customWidth="1"/>
    <col min="3075" max="3075" width="8.42578125" style="180" customWidth="1"/>
    <col min="3076" max="3076" width="33.5703125" style="180" customWidth="1"/>
    <col min="3077" max="3077" width="11.140625" style="180" customWidth="1"/>
    <col min="3078" max="3327" width="11.42578125" style="180"/>
    <col min="3328" max="3328" width="5.42578125" style="180" customWidth="1"/>
    <col min="3329" max="3329" width="25.42578125" style="180" customWidth="1"/>
    <col min="3330" max="3330" width="9.140625" style="180" customWidth="1"/>
    <col min="3331" max="3331" width="8.42578125" style="180" customWidth="1"/>
    <col min="3332" max="3332" width="33.5703125" style="180" customWidth="1"/>
    <col min="3333" max="3333" width="11.140625" style="180" customWidth="1"/>
    <col min="3334" max="3583" width="11.42578125" style="180"/>
    <col min="3584" max="3584" width="5.42578125" style="180" customWidth="1"/>
    <col min="3585" max="3585" width="25.42578125" style="180" customWidth="1"/>
    <col min="3586" max="3586" width="9.140625" style="180" customWidth="1"/>
    <col min="3587" max="3587" width="8.42578125" style="180" customWidth="1"/>
    <col min="3588" max="3588" width="33.5703125" style="180" customWidth="1"/>
    <col min="3589" max="3589" width="11.140625" style="180" customWidth="1"/>
    <col min="3590" max="3839" width="11.42578125" style="180"/>
    <col min="3840" max="3840" width="5.42578125" style="180" customWidth="1"/>
    <col min="3841" max="3841" width="25.42578125" style="180" customWidth="1"/>
    <col min="3842" max="3842" width="9.140625" style="180" customWidth="1"/>
    <col min="3843" max="3843" width="8.42578125" style="180" customWidth="1"/>
    <col min="3844" max="3844" width="33.5703125" style="180" customWidth="1"/>
    <col min="3845" max="3845" width="11.140625" style="180" customWidth="1"/>
    <col min="3846" max="4095" width="11.42578125" style="180"/>
    <col min="4096" max="4096" width="5.42578125" style="180" customWidth="1"/>
    <col min="4097" max="4097" width="25.42578125" style="180" customWidth="1"/>
    <col min="4098" max="4098" width="9.140625" style="180" customWidth="1"/>
    <col min="4099" max="4099" width="8.42578125" style="180" customWidth="1"/>
    <col min="4100" max="4100" width="33.5703125" style="180" customWidth="1"/>
    <col min="4101" max="4101" width="11.140625" style="180" customWidth="1"/>
    <col min="4102" max="4351" width="11.42578125" style="180"/>
    <col min="4352" max="4352" width="5.42578125" style="180" customWidth="1"/>
    <col min="4353" max="4353" width="25.42578125" style="180" customWidth="1"/>
    <col min="4354" max="4354" width="9.140625" style="180" customWidth="1"/>
    <col min="4355" max="4355" width="8.42578125" style="180" customWidth="1"/>
    <col min="4356" max="4356" width="33.5703125" style="180" customWidth="1"/>
    <col min="4357" max="4357" width="11.140625" style="180" customWidth="1"/>
    <col min="4358" max="4607" width="11.42578125" style="180"/>
    <col min="4608" max="4608" width="5.42578125" style="180" customWidth="1"/>
    <col min="4609" max="4609" width="25.42578125" style="180" customWidth="1"/>
    <col min="4610" max="4610" width="9.140625" style="180" customWidth="1"/>
    <col min="4611" max="4611" width="8.42578125" style="180" customWidth="1"/>
    <col min="4612" max="4612" width="33.5703125" style="180" customWidth="1"/>
    <col min="4613" max="4613" width="11.140625" style="180" customWidth="1"/>
    <col min="4614" max="4863" width="11.42578125" style="180"/>
    <col min="4864" max="4864" width="5.42578125" style="180" customWidth="1"/>
    <col min="4865" max="4865" width="25.42578125" style="180" customWidth="1"/>
    <col min="4866" max="4866" width="9.140625" style="180" customWidth="1"/>
    <col min="4867" max="4867" width="8.42578125" style="180" customWidth="1"/>
    <col min="4868" max="4868" width="33.5703125" style="180" customWidth="1"/>
    <col min="4869" max="4869" width="11.140625" style="180" customWidth="1"/>
    <col min="4870" max="5119" width="11.42578125" style="180"/>
    <col min="5120" max="5120" width="5.42578125" style="180" customWidth="1"/>
    <col min="5121" max="5121" width="25.42578125" style="180" customWidth="1"/>
    <col min="5122" max="5122" width="9.140625" style="180" customWidth="1"/>
    <col min="5123" max="5123" width="8.42578125" style="180" customWidth="1"/>
    <col min="5124" max="5124" width="33.5703125" style="180" customWidth="1"/>
    <col min="5125" max="5125" width="11.140625" style="180" customWidth="1"/>
    <col min="5126" max="5375" width="11.42578125" style="180"/>
    <col min="5376" max="5376" width="5.42578125" style="180" customWidth="1"/>
    <col min="5377" max="5377" width="25.42578125" style="180" customWidth="1"/>
    <col min="5378" max="5378" width="9.140625" style="180" customWidth="1"/>
    <col min="5379" max="5379" width="8.42578125" style="180" customWidth="1"/>
    <col min="5380" max="5380" width="33.5703125" style="180" customWidth="1"/>
    <col min="5381" max="5381" width="11.140625" style="180" customWidth="1"/>
    <col min="5382" max="5631" width="11.42578125" style="180"/>
    <col min="5632" max="5632" width="5.42578125" style="180" customWidth="1"/>
    <col min="5633" max="5633" width="25.42578125" style="180" customWidth="1"/>
    <col min="5634" max="5634" width="9.140625" style="180" customWidth="1"/>
    <col min="5635" max="5635" width="8.42578125" style="180" customWidth="1"/>
    <col min="5636" max="5636" width="33.5703125" style="180" customWidth="1"/>
    <col min="5637" max="5637" width="11.140625" style="180" customWidth="1"/>
    <col min="5638" max="5887" width="11.42578125" style="180"/>
    <col min="5888" max="5888" width="5.42578125" style="180" customWidth="1"/>
    <col min="5889" max="5889" width="25.42578125" style="180" customWidth="1"/>
    <col min="5890" max="5890" width="9.140625" style="180" customWidth="1"/>
    <col min="5891" max="5891" width="8.42578125" style="180" customWidth="1"/>
    <col min="5892" max="5892" width="33.5703125" style="180" customWidth="1"/>
    <col min="5893" max="5893" width="11.140625" style="180" customWidth="1"/>
    <col min="5894" max="6143" width="11.42578125" style="180"/>
    <col min="6144" max="6144" width="5.42578125" style="180" customWidth="1"/>
    <col min="6145" max="6145" width="25.42578125" style="180" customWidth="1"/>
    <col min="6146" max="6146" width="9.140625" style="180" customWidth="1"/>
    <col min="6147" max="6147" width="8.42578125" style="180" customWidth="1"/>
    <col min="6148" max="6148" width="33.5703125" style="180" customWidth="1"/>
    <col min="6149" max="6149" width="11.140625" style="180" customWidth="1"/>
    <col min="6150" max="6399" width="11.42578125" style="180"/>
    <col min="6400" max="6400" width="5.42578125" style="180" customWidth="1"/>
    <col min="6401" max="6401" width="25.42578125" style="180" customWidth="1"/>
    <col min="6402" max="6402" width="9.140625" style="180" customWidth="1"/>
    <col min="6403" max="6403" width="8.42578125" style="180" customWidth="1"/>
    <col min="6404" max="6404" width="33.5703125" style="180" customWidth="1"/>
    <col min="6405" max="6405" width="11.140625" style="180" customWidth="1"/>
    <col min="6406" max="6655" width="11.42578125" style="180"/>
    <col min="6656" max="6656" width="5.42578125" style="180" customWidth="1"/>
    <col min="6657" max="6657" width="25.42578125" style="180" customWidth="1"/>
    <col min="6658" max="6658" width="9.140625" style="180" customWidth="1"/>
    <col min="6659" max="6659" width="8.42578125" style="180" customWidth="1"/>
    <col min="6660" max="6660" width="33.5703125" style="180" customWidth="1"/>
    <col min="6661" max="6661" width="11.140625" style="180" customWidth="1"/>
    <col min="6662" max="6911" width="11.42578125" style="180"/>
    <col min="6912" max="6912" width="5.42578125" style="180" customWidth="1"/>
    <col min="6913" max="6913" width="25.42578125" style="180" customWidth="1"/>
    <col min="6914" max="6914" width="9.140625" style="180" customWidth="1"/>
    <col min="6915" max="6915" width="8.42578125" style="180" customWidth="1"/>
    <col min="6916" max="6916" width="33.5703125" style="180" customWidth="1"/>
    <col min="6917" max="6917" width="11.140625" style="180" customWidth="1"/>
    <col min="6918" max="7167" width="11.42578125" style="180"/>
    <col min="7168" max="7168" width="5.42578125" style="180" customWidth="1"/>
    <col min="7169" max="7169" width="25.42578125" style="180" customWidth="1"/>
    <col min="7170" max="7170" width="9.140625" style="180" customWidth="1"/>
    <col min="7171" max="7171" width="8.42578125" style="180" customWidth="1"/>
    <col min="7172" max="7172" width="33.5703125" style="180" customWidth="1"/>
    <col min="7173" max="7173" width="11.140625" style="180" customWidth="1"/>
    <col min="7174" max="7423" width="11.42578125" style="180"/>
    <col min="7424" max="7424" width="5.42578125" style="180" customWidth="1"/>
    <col min="7425" max="7425" width="25.42578125" style="180" customWidth="1"/>
    <col min="7426" max="7426" width="9.140625" style="180" customWidth="1"/>
    <col min="7427" max="7427" width="8.42578125" style="180" customWidth="1"/>
    <col min="7428" max="7428" width="33.5703125" style="180" customWidth="1"/>
    <col min="7429" max="7429" width="11.140625" style="180" customWidth="1"/>
    <col min="7430" max="7679" width="11.42578125" style="180"/>
    <col min="7680" max="7680" width="5.42578125" style="180" customWidth="1"/>
    <col min="7681" max="7681" width="25.42578125" style="180" customWidth="1"/>
    <col min="7682" max="7682" width="9.140625" style="180" customWidth="1"/>
    <col min="7683" max="7683" width="8.42578125" style="180" customWidth="1"/>
    <col min="7684" max="7684" width="33.5703125" style="180" customWidth="1"/>
    <col min="7685" max="7685" width="11.140625" style="180" customWidth="1"/>
    <col min="7686" max="7935" width="11.42578125" style="180"/>
    <col min="7936" max="7936" width="5.42578125" style="180" customWidth="1"/>
    <col min="7937" max="7937" width="25.42578125" style="180" customWidth="1"/>
    <col min="7938" max="7938" width="9.140625" style="180" customWidth="1"/>
    <col min="7939" max="7939" width="8.42578125" style="180" customWidth="1"/>
    <col min="7940" max="7940" width="33.5703125" style="180" customWidth="1"/>
    <col min="7941" max="7941" width="11.140625" style="180" customWidth="1"/>
    <col min="7942" max="8191" width="11.42578125" style="180"/>
    <col min="8192" max="8192" width="5.42578125" style="180" customWidth="1"/>
    <col min="8193" max="8193" width="25.42578125" style="180" customWidth="1"/>
    <col min="8194" max="8194" width="9.140625" style="180" customWidth="1"/>
    <col min="8195" max="8195" width="8.42578125" style="180" customWidth="1"/>
    <col min="8196" max="8196" width="33.5703125" style="180" customWidth="1"/>
    <col min="8197" max="8197" width="11.140625" style="180" customWidth="1"/>
    <col min="8198" max="8447" width="11.42578125" style="180"/>
    <col min="8448" max="8448" width="5.42578125" style="180" customWidth="1"/>
    <col min="8449" max="8449" width="25.42578125" style="180" customWidth="1"/>
    <col min="8450" max="8450" width="9.140625" style="180" customWidth="1"/>
    <col min="8451" max="8451" width="8.42578125" style="180" customWidth="1"/>
    <col min="8452" max="8452" width="33.5703125" style="180" customWidth="1"/>
    <col min="8453" max="8453" width="11.140625" style="180" customWidth="1"/>
    <col min="8454" max="8703" width="11.42578125" style="180"/>
    <col min="8704" max="8704" width="5.42578125" style="180" customWidth="1"/>
    <col min="8705" max="8705" width="25.42578125" style="180" customWidth="1"/>
    <col min="8706" max="8706" width="9.140625" style="180" customWidth="1"/>
    <col min="8707" max="8707" width="8.42578125" style="180" customWidth="1"/>
    <col min="8708" max="8708" width="33.5703125" style="180" customWidth="1"/>
    <col min="8709" max="8709" width="11.140625" style="180" customWidth="1"/>
    <col min="8710" max="8959" width="11.42578125" style="180"/>
    <col min="8960" max="8960" width="5.42578125" style="180" customWidth="1"/>
    <col min="8961" max="8961" width="25.42578125" style="180" customWidth="1"/>
    <col min="8962" max="8962" width="9.140625" style="180" customWidth="1"/>
    <col min="8963" max="8963" width="8.42578125" style="180" customWidth="1"/>
    <col min="8964" max="8964" width="33.5703125" style="180" customWidth="1"/>
    <col min="8965" max="8965" width="11.140625" style="180" customWidth="1"/>
    <col min="8966" max="9215" width="11.42578125" style="180"/>
    <col min="9216" max="9216" width="5.42578125" style="180" customWidth="1"/>
    <col min="9217" max="9217" width="25.42578125" style="180" customWidth="1"/>
    <col min="9218" max="9218" width="9.140625" style="180" customWidth="1"/>
    <col min="9219" max="9219" width="8.42578125" style="180" customWidth="1"/>
    <col min="9220" max="9220" width="33.5703125" style="180" customWidth="1"/>
    <col min="9221" max="9221" width="11.140625" style="180" customWidth="1"/>
    <col min="9222" max="9471" width="11.42578125" style="180"/>
    <col min="9472" max="9472" width="5.42578125" style="180" customWidth="1"/>
    <col min="9473" max="9473" width="25.42578125" style="180" customWidth="1"/>
    <col min="9474" max="9474" width="9.140625" style="180" customWidth="1"/>
    <col min="9475" max="9475" width="8.42578125" style="180" customWidth="1"/>
    <col min="9476" max="9476" width="33.5703125" style="180" customWidth="1"/>
    <col min="9477" max="9477" width="11.140625" style="180" customWidth="1"/>
    <col min="9478" max="9727" width="11.42578125" style="180"/>
    <col min="9728" max="9728" width="5.42578125" style="180" customWidth="1"/>
    <col min="9729" max="9729" width="25.42578125" style="180" customWidth="1"/>
    <col min="9730" max="9730" width="9.140625" style="180" customWidth="1"/>
    <col min="9731" max="9731" width="8.42578125" style="180" customWidth="1"/>
    <col min="9732" max="9732" width="33.5703125" style="180" customWidth="1"/>
    <col min="9733" max="9733" width="11.140625" style="180" customWidth="1"/>
    <col min="9734" max="9983" width="11.42578125" style="180"/>
    <col min="9984" max="9984" width="5.42578125" style="180" customWidth="1"/>
    <col min="9985" max="9985" width="25.42578125" style="180" customWidth="1"/>
    <col min="9986" max="9986" width="9.140625" style="180" customWidth="1"/>
    <col min="9987" max="9987" width="8.42578125" style="180" customWidth="1"/>
    <col min="9988" max="9988" width="33.5703125" style="180" customWidth="1"/>
    <col min="9989" max="9989" width="11.140625" style="180" customWidth="1"/>
    <col min="9990" max="10239" width="11.42578125" style="180"/>
    <col min="10240" max="10240" width="5.42578125" style="180" customWidth="1"/>
    <col min="10241" max="10241" width="25.42578125" style="180" customWidth="1"/>
    <col min="10242" max="10242" width="9.140625" style="180" customWidth="1"/>
    <col min="10243" max="10243" width="8.42578125" style="180" customWidth="1"/>
    <col min="10244" max="10244" width="33.5703125" style="180" customWidth="1"/>
    <col min="10245" max="10245" width="11.140625" style="180" customWidth="1"/>
    <col min="10246" max="10495" width="11.42578125" style="180"/>
    <col min="10496" max="10496" width="5.42578125" style="180" customWidth="1"/>
    <col min="10497" max="10497" width="25.42578125" style="180" customWidth="1"/>
    <col min="10498" max="10498" width="9.140625" style="180" customWidth="1"/>
    <col min="10499" max="10499" width="8.42578125" style="180" customWidth="1"/>
    <col min="10500" max="10500" width="33.5703125" style="180" customWidth="1"/>
    <col min="10501" max="10501" width="11.140625" style="180" customWidth="1"/>
    <col min="10502" max="10751" width="11.42578125" style="180"/>
    <col min="10752" max="10752" width="5.42578125" style="180" customWidth="1"/>
    <col min="10753" max="10753" width="25.42578125" style="180" customWidth="1"/>
    <col min="10754" max="10754" width="9.140625" style="180" customWidth="1"/>
    <col min="10755" max="10755" width="8.42578125" style="180" customWidth="1"/>
    <col min="10756" max="10756" width="33.5703125" style="180" customWidth="1"/>
    <col min="10757" max="10757" width="11.140625" style="180" customWidth="1"/>
    <col min="10758" max="11007" width="11.42578125" style="180"/>
    <col min="11008" max="11008" width="5.42578125" style="180" customWidth="1"/>
    <col min="11009" max="11009" width="25.42578125" style="180" customWidth="1"/>
    <col min="11010" max="11010" width="9.140625" style="180" customWidth="1"/>
    <col min="11011" max="11011" width="8.42578125" style="180" customWidth="1"/>
    <col min="11012" max="11012" width="33.5703125" style="180" customWidth="1"/>
    <col min="11013" max="11013" width="11.140625" style="180" customWidth="1"/>
    <col min="11014" max="11263" width="11.42578125" style="180"/>
    <col min="11264" max="11264" width="5.42578125" style="180" customWidth="1"/>
    <col min="11265" max="11265" width="25.42578125" style="180" customWidth="1"/>
    <col min="11266" max="11266" width="9.140625" style="180" customWidth="1"/>
    <col min="11267" max="11267" width="8.42578125" style="180" customWidth="1"/>
    <col min="11268" max="11268" width="33.5703125" style="180" customWidth="1"/>
    <col min="11269" max="11269" width="11.140625" style="180" customWidth="1"/>
    <col min="11270" max="11519" width="11.42578125" style="180"/>
    <col min="11520" max="11520" width="5.42578125" style="180" customWidth="1"/>
    <col min="11521" max="11521" width="25.42578125" style="180" customWidth="1"/>
    <col min="11522" max="11522" width="9.140625" style="180" customWidth="1"/>
    <col min="11523" max="11523" width="8.42578125" style="180" customWidth="1"/>
    <col min="11524" max="11524" width="33.5703125" style="180" customWidth="1"/>
    <col min="11525" max="11525" width="11.140625" style="180" customWidth="1"/>
    <col min="11526" max="11775" width="11.42578125" style="180"/>
    <col min="11776" max="11776" width="5.42578125" style="180" customWidth="1"/>
    <col min="11777" max="11777" width="25.42578125" style="180" customWidth="1"/>
    <col min="11778" max="11778" width="9.140625" style="180" customWidth="1"/>
    <col min="11779" max="11779" width="8.42578125" style="180" customWidth="1"/>
    <col min="11780" max="11780" width="33.5703125" style="180" customWidth="1"/>
    <col min="11781" max="11781" width="11.140625" style="180" customWidth="1"/>
    <col min="11782" max="12031" width="11.42578125" style="180"/>
    <col min="12032" max="12032" width="5.42578125" style="180" customWidth="1"/>
    <col min="12033" max="12033" width="25.42578125" style="180" customWidth="1"/>
    <col min="12034" max="12034" width="9.140625" style="180" customWidth="1"/>
    <col min="12035" max="12035" width="8.42578125" style="180" customWidth="1"/>
    <col min="12036" max="12036" width="33.5703125" style="180" customWidth="1"/>
    <col min="12037" max="12037" width="11.140625" style="180" customWidth="1"/>
    <col min="12038" max="12287" width="11.42578125" style="180"/>
    <col min="12288" max="12288" width="5.42578125" style="180" customWidth="1"/>
    <col min="12289" max="12289" width="25.42578125" style="180" customWidth="1"/>
    <col min="12290" max="12290" width="9.140625" style="180" customWidth="1"/>
    <col min="12291" max="12291" width="8.42578125" style="180" customWidth="1"/>
    <col min="12292" max="12292" width="33.5703125" style="180" customWidth="1"/>
    <col min="12293" max="12293" width="11.140625" style="180" customWidth="1"/>
    <col min="12294" max="12543" width="11.42578125" style="180"/>
    <col min="12544" max="12544" width="5.42578125" style="180" customWidth="1"/>
    <col min="12545" max="12545" width="25.42578125" style="180" customWidth="1"/>
    <col min="12546" max="12546" width="9.140625" style="180" customWidth="1"/>
    <col min="12547" max="12547" width="8.42578125" style="180" customWidth="1"/>
    <col min="12548" max="12548" width="33.5703125" style="180" customWidth="1"/>
    <col min="12549" max="12549" width="11.140625" style="180" customWidth="1"/>
    <col min="12550" max="12799" width="11.42578125" style="180"/>
    <col min="12800" max="12800" width="5.42578125" style="180" customWidth="1"/>
    <col min="12801" max="12801" width="25.42578125" style="180" customWidth="1"/>
    <col min="12802" max="12802" width="9.140625" style="180" customWidth="1"/>
    <col min="12803" max="12803" width="8.42578125" style="180" customWidth="1"/>
    <col min="12804" max="12804" width="33.5703125" style="180" customWidth="1"/>
    <col min="12805" max="12805" width="11.140625" style="180" customWidth="1"/>
    <col min="12806" max="13055" width="11.42578125" style="180"/>
    <col min="13056" max="13056" width="5.42578125" style="180" customWidth="1"/>
    <col min="13057" max="13057" width="25.42578125" style="180" customWidth="1"/>
    <col min="13058" max="13058" width="9.140625" style="180" customWidth="1"/>
    <col min="13059" max="13059" width="8.42578125" style="180" customWidth="1"/>
    <col min="13060" max="13060" width="33.5703125" style="180" customWidth="1"/>
    <col min="13061" max="13061" width="11.140625" style="180" customWidth="1"/>
    <col min="13062" max="13311" width="11.42578125" style="180"/>
    <col min="13312" max="13312" width="5.42578125" style="180" customWidth="1"/>
    <col min="13313" max="13313" width="25.42578125" style="180" customWidth="1"/>
    <col min="13314" max="13314" width="9.140625" style="180" customWidth="1"/>
    <col min="13315" max="13315" width="8.42578125" style="180" customWidth="1"/>
    <col min="13316" max="13316" width="33.5703125" style="180" customWidth="1"/>
    <col min="13317" max="13317" width="11.140625" style="180" customWidth="1"/>
    <col min="13318" max="13567" width="11.42578125" style="180"/>
    <col min="13568" max="13568" width="5.42578125" style="180" customWidth="1"/>
    <col min="13569" max="13569" width="25.42578125" style="180" customWidth="1"/>
    <col min="13570" max="13570" width="9.140625" style="180" customWidth="1"/>
    <col min="13571" max="13571" width="8.42578125" style="180" customWidth="1"/>
    <col min="13572" max="13572" width="33.5703125" style="180" customWidth="1"/>
    <col min="13573" max="13573" width="11.140625" style="180" customWidth="1"/>
    <col min="13574" max="13823" width="11.42578125" style="180"/>
    <col min="13824" max="13824" width="5.42578125" style="180" customWidth="1"/>
    <col min="13825" max="13825" width="25.42578125" style="180" customWidth="1"/>
    <col min="13826" max="13826" width="9.140625" style="180" customWidth="1"/>
    <col min="13827" max="13827" width="8.42578125" style="180" customWidth="1"/>
    <col min="13828" max="13828" width="33.5703125" style="180" customWidth="1"/>
    <col min="13829" max="13829" width="11.140625" style="180" customWidth="1"/>
    <col min="13830" max="14079" width="11.42578125" style="180"/>
    <col min="14080" max="14080" width="5.42578125" style="180" customWidth="1"/>
    <col min="14081" max="14081" width="25.42578125" style="180" customWidth="1"/>
    <col min="14082" max="14082" width="9.140625" style="180" customWidth="1"/>
    <col min="14083" max="14083" width="8.42578125" style="180" customWidth="1"/>
    <col min="14084" max="14084" width="33.5703125" style="180" customWidth="1"/>
    <col min="14085" max="14085" width="11.140625" style="180" customWidth="1"/>
    <col min="14086" max="14335" width="11.42578125" style="180"/>
    <col min="14336" max="14336" width="5.42578125" style="180" customWidth="1"/>
    <col min="14337" max="14337" width="25.42578125" style="180" customWidth="1"/>
    <col min="14338" max="14338" width="9.140625" style="180" customWidth="1"/>
    <col min="14339" max="14339" width="8.42578125" style="180" customWidth="1"/>
    <col min="14340" max="14340" width="33.5703125" style="180" customWidth="1"/>
    <col min="14341" max="14341" width="11.140625" style="180" customWidth="1"/>
    <col min="14342" max="14591" width="11.42578125" style="180"/>
    <col min="14592" max="14592" width="5.42578125" style="180" customWidth="1"/>
    <col min="14593" max="14593" width="25.42578125" style="180" customWidth="1"/>
    <col min="14594" max="14594" width="9.140625" style="180" customWidth="1"/>
    <col min="14595" max="14595" width="8.42578125" style="180" customWidth="1"/>
    <col min="14596" max="14596" width="33.5703125" style="180" customWidth="1"/>
    <col min="14597" max="14597" width="11.140625" style="180" customWidth="1"/>
    <col min="14598" max="14847" width="11.42578125" style="180"/>
    <col min="14848" max="14848" width="5.42578125" style="180" customWidth="1"/>
    <col min="14849" max="14849" width="25.42578125" style="180" customWidth="1"/>
    <col min="14850" max="14850" width="9.140625" style="180" customWidth="1"/>
    <col min="14851" max="14851" width="8.42578125" style="180" customWidth="1"/>
    <col min="14852" max="14852" width="33.5703125" style="180" customWidth="1"/>
    <col min="14853" max="14853" width="11.140625" style="180" customWidth="1"/>
    <col min="14854" max="15103" width="11.42578125" style="180"/>
    <col min="15104" max="15104" width="5.42578125" style="180" customWidth="1"/>
    <col min="15105" max="15105" width="25.42578125" style="180" customWidth="1"/>
    <col min="15106" max="15106" width="9.140625" style="180" customWidth="1"/>
    <col min="15107" max="15107" width="8.42578125" style="180" customWidth="1"/>
    <col min="15108" max="15108" width="33.5703125" style="180" customWidth="1"/>
    <col min="15109" max="15109" width="11.140625" style="180" customWidth="1"/>
    <col min="15110" max="15359" width="11.42578125" style="180"/>
    <col min="15360" max="15360" width="5.42578125" style="180" customWidth="1"/>
    <col min="15361" max="15361" width="25.42578125" style="180" customWidth="1"/>
    <col min="15362" max="15362" width="9.140625" style="180" customWidth="1"/>
    <col min="15363" max="15363" width="8.42578125" style="180" customWidth="1"/>
    <col min="15364" max="15364" width="33.5703125" style="180" customWidth="1"/>
    <col min="15365" max="15365" width="11.140625" style="180" customWidth="1"/>
    <col min="15366" max="15615" width="11.42578125" style="180"/>
    <col min="15616" max="15616" width="5.42578125" style="180" customWidth="1"/>
    <col min="15617" max="15617" width="25.42578125" style="180" customWidth="1"/>
    <col min="15618" max="15618" width="9.140625" style="180" customWidth="1"/>
    <col min="15619" max="15619" width="8.42578125" style="180" customWidth="1"/>
    <col min="15620" max="15620" width="33.5703125" style="180" customWidth="1"/>
    <col min="15621" max="15621" width="11.140625" style="180" customWidth="1"/>
    <col min="15622" max="15871" width="11.42578125" style="180"/>
    <col min="15872" max="15872" width="5.42578125" style="180" customWidth="1"/>
    <col min="15873" max="15873" width="25.42578125" style="180" customWidth="1"/>
    <col min="15874" max="15874" width="9.140625" style="180" customWidth="1"/>
    <col min="15875" max="15875" width="8.42578125" style="180" customWidth="1"/>
    <col min="15876" max="15876" width="33.5703125" style="180" customWidth="1"/>
    <col min="15877" max="15877" width="11.140625" style="180" customWidth="1"/>
    <col min="15878" max="16127" width="11.42578125" style="180"/>
    <col min="16128" max="16128" width="5.42578125" style="180" customWidth="1"/>
    <col min="16129" max="16129" width="25.42578125" style="180" customWidth="1"/>
    <col min="16130" max="16130" width="9.140625" style="180" customWidth="1"/>
    <col min="16131" max="16131" width="8.42578125" style="180" customWidth="1"/>
    <col min="16132" max="16132" width="33.5703125" style="180" customWidth="1"/>
    <col min="16133" max="16133" width="11.140625" style="180" customWidth="1"/>
    <col min="16134" max="16384" width="11.42578125" style="180"/>
  </cols>
  <sheetData>
    <row r="1" spans="1:10" ht="15" customHeight="1"/>
    <row r="2" spans="1:10" ht="15" customHeight="1"/>
    <row r="3" spans="1:10" ht="15" customHeight="1"/>
    <row r="4" spans="1:10" s="181" customFormat="1" ht="15" customHeight="1">
      <c r="A4" s="6"/>
    </row>
    <row r="5" spans="1:10" ht="15" customHeight="1">
      <c r="A5" s="688" t="s">
        <v>206</v>
      </c>
      <c r="B5" s="688"/>
      <c r="C5" s="688"/>
      <c r="D5" s="688"/>
      <c r="E5" s="688"/>
      <c r="F5" s="688"/>
      <c r="G5" s="688"/>
      <c r="H5" s="182"/>
      <c r="I5" s="182"/>
      <c r="J5" s="182"/>
    </row>
    <row r="6" spans="1:10" ht="7.5" customHeight="1">
      <c r="A6" s="446"/>
      <c r="B6" s="446"/>
      <c r="C6" s="446"/>
      <c r="D6" s="446"/>
      <c r="E6" s="446"/>
      <c r="F6" s="446"/>
      <c r="G6" s="446"/>
      <c r="H6" s="182"/>
      <c r="I6" s="182"/>
      <c r="J6" s="182"/>
    </row>
    <row r="7" spans="1:10" ht="19.5" customHeight="1">
      <c r="A7" s="631" t="s">
        <v>174</v>
      </c>
      <c r="B7" s="631" t="s">
        <v>175</v>
      </c>
      <c r="C7" s="631">
        <v>2016</v>
      </c>
      <c r="D7" s="631">
        <v>2017</v>
      </c>
      <c r="E7" s="631" t="s">
        <v>176</v>
      </c>
      <c r="F7" s="632">
        <v>2016</v>
      </c>
      <c r="G7" s="632">
        <v>2017</v>
      </c>
      <c r="H7" s="182"/>
      <c r="I7" s="182"/>
      <c r="J7" s="182"/>
    </row>
    <row r="8" spans="1:10" ht="4.5" customHeight="1">
      <c r="A8" s="446"/>
      <c r="B8" s="446"/>
      <c r="C8" s="446"/>
      <c r="D8" s="446"/>
      <c r="E8" s="446"/>
      <c r="F8" s="446"/>
      <c r="G8" s="446"/>
      <c r="H8" s="182"/>
      <c r="I8" s="182"/>
      <c r="J8" s="182"/>
    </row>
    <row r="9" spans="1:10" ht="15">
      <c r="A9" s="689" t="s">
        <v>462</v>
      </c>
      <c r="B9" s="689"/>
      <c r="C9" s="689"/>
      <c r="D9" s="689"/>
      <c r="E9" s="689"/>
      <c r="F9" s="689"/>
      <c r="G9" s="689"/>
      <c r="H9" s="182"/>
      <c r="I9" s="182"/>
      <c r="J9" s="182"/>
    </row>
    <row r="10" spans="1:10" ht="39" customHeight="1">
      <c r="A10" s="684">
        <v>1</v>
      </c>
      <c r="B10" s="686" t="s">
        <v>388</v>
      </c>
      <c r="C10" s="687">
        <v>3.7999999999999999E-2</v>
      </c>
      <c r="D10" s="687">
        <v>3.9E-2</v>
      </c>
      <c r="E10" s="633" t="s">
        <v>352</v>
      </c>
      <c r="F10" s="634">
        <f>Cobertura!O44</f>
        <v>251809</v>
      </c>
      <c r="G10" s="634">
        <f>Cobertura!R44</f>
        <v>258489</v>
      </c>
      <c r="H10" s="182"/>
      <c r="I10" s="182"/>
      <c r="J10" s="182"/>
    </row>
    <row r="11" spans="1:10" ht="39" customHeight="1">
      <c r="A11" s="685"/>
      <c r="B11" s="686"/>
      <c r="C11" s="687"/>
      <c r="D11" s="687"/>
      <c r="E11" s="633" t="s">
        <v>353</v>
      </c>
      <c r="F11" s="634">
        <f>Cobertura!P44</f>
        <v>6691761.2067262027</v>
      </c>
      <c r="G11" s="634">
        <f>Cobertura!S44</f>
        <v>6668747.4358590655</v>
      </c>
      <c r="H11" s="182"/>
      <c r="I11" s="182"/>
      <c r="J11" s="182"/>
    </row>
    <row r="12" spans="1:10" ht="60" customHeight="1">
      <c r="A12" s="690">
        <v>2</v>
      </c>
      <c r="B12" s="682" t="s">
        <v>356</v>
      </c>
      <c r="C12" s="683">
        <v>0.77400000000000002</v>
      </c>
      <c r="D12" s="683">
        <v>0.80100000000000005</v>
      </c>
      <c r="E12" s="635" t="s">
        <v>354</v>
      </c>
      <c r="F12" s="636">
        <f>Atención!N44</f>
        <v>127800</v>
      </c>
      <c r="G12" s="636">
        <f>Atención!Q44</f>
        <v>125520</v>
      </c>
      <c r="H12" s="182"/>
      <c r="I12" s="182"/>
      <c r="J12" s="182"/>
    </row>
    <row r="13" spans="1:10" ht="60" customHeight="1">
      <c r="A13" s="690"/>
      <c r="B13" s="682"/>
      <c r="C13" s="683"/>
      <c r="D13" s="683"/>
      <c r="E13" s="635" t="s">
        <v>355</v>
      </c>
      <c r="F13" s="636">
        <f>Atención!O44</f>
        <v>165135</v>
      </c>
      <c r="G13" s="636">
        <f>Atención!R44</f>
        <v>156762</v>
      </c>
      <c r="H13" s="182"/>
      <c r="I13" s="182"/>
      <c r="J13" s="182"/>
    </row>
    <row r="14" spans="1:10" ht="39" customHeight="1">
      <c r="A14" s="684">
        <v>3</v>
      </c>
      <c r="B14" s="695" t="s">
        <v>177</v>
      </c>
      <c r="C14" s="687">
        <v>6.0999999999999999E-2</v>
      </c>
      <c r="D14" s="687">
        <v>5.8999999999999997E-2</v>
      </c>
      <c r="E14" s="633" t="s">
        <v>354</v>
      </c>
      <c r="F14" s="634">
        <v>127800</v>
      </c>
      <c r="G14" s="634">
        <f>Absorción!B37</f>
        <v>125520</v>
      </c>
      <c r="H14" s="182"/>
      <c r="I14" s="182"/>
      <c r="J14" s="182"/>
    </row>
    <row r="15" spans="1:10" ht="39" customHeight="1">
      <c r="A15" s="685"/>
      <c r="B15" s="695"/>
      <c r="C15" s="687"/>
      <c r="D15" s="687"/>
      <c r="E15" s="633" t="s">
        <v>178</v>
      </c>
      <c r="F15" s="634">
        <v>2087995</v>
      </c>
      <c r="G15" s="634">
        <f>Absorción!C37</f>
        <v>2134746</v>
      </c>
      <c r="H15" s="182"/>
      <c r="I15" s="182"/>
      <c r="J15" s="182"/>
    </row>
    <row r="16" spans="1:10" ht="39" customHeight="1">
      <c r="A16" s="691">
        <v>4</v>
      </c>
      <c r="B16" s="692" t="s">
        <v>179</v>
      </c>
      <c r="C16" s="693">
        <v>307921</v>
      </c>
      <c r="D16" s="693">
        <f>MAT!B13</f>
        <v>311816</v>
      </c>
      <c r="E16" s="637" t="s">
        <v>397</v>
      </c>
      <c r="F16" s="638">
        <v>127800</v>
      </c>
      <c r="G16" s="638">
        <v>125520</v>
      </c>
      <c r="H16" s="182"/>
      <c r="I16" s="182"/>
      <c r="J16" s="182"/>
    </row>
    <row r="17" spans="1:10" ht="39" customHeight="1">
      <c r="A17" s="691"/>
      <c r="B17" s="692"/>
      <c r="C17" s="693"/>
      <c r="D17" s="693"/>
      <c r="E17" s="637" t="s">
        <v>180</v>
      </c>
      <c r="F17" s="638">
        <v>180121</v>
      </c>
      <c r="G17" s="638">
        <v>186296</v>
      </c>
      <c r="H17" s="182"/>
      <c r="I17" s="182"/>
      <c r="J17" s="182"/>
    </row>
    <row r="18" spans="1:10" ht="39" customHeight="1">
      <c r="A18" s="684">
        <v>5</v>
      </c>
      <c r="B18" s="686" t="s">
        <v>60</v>
      </c>
      <c r="C18" s="687">
        <v>0.74399999999999999</v>
      </c>
      <c r="D18" s="687">
        <v>0.751</v>
      </c>
      <c r="E18" s="633" t="s">
        <v>179</v>
      </c>
      <c r="F18" s="634">
        <v>307921</v>
      </c>
      <c r="G18" s="634">
        <v>311816</v>
      </c>
      <c r="H18" s="182"/>
      <c r="I18" s="182"/>
      <c r="J18" s="182"/>
    </row>
    <row r="19" spans="1:10" ht="39" customHeight="1">
      <c r="A19" s="685"/>
      <c r="B19" s="686"/>
      <c r="C19" s="687"/>
      <c r="D19" s="687"/>
      <c r="E19" s="633" t="s">
        <v>181</v>
      </c>
      <c r="F19" s="634">
        <v>413920</v>
      </c>
      <c r="G19" s="634">
        <v>415280</v>
      </c>
      <c r="H19" s="182"/>
      <c r="I19" s="182"/>
      <c r="J19" s="182"/>
    </row>
    <row r="20" spans="1:10" ht="36.75" customHeight="1">
      <c r="A20" s="690">
        <v>6</v>
      </c>
      <c r="B20" s="682" t="s">
        <v>316</v>
      </c>
      <c r="C20" s="683">
        <v>0.186</v>
      </c>
      <c r="D20" s="683">
        <v>0.17599999999999999</v>
      </c>
      <c r="E20" s="639" t="s">
        <v>427</v>
      </c>
      <c r="F20" s="636">
        <v>307921</v>
      </c>
      <c r="G20" s="636">
        <v>311816</v>
      </c>
      <c r="H20" s="182"/>
      <c r="I20" s="182"/>
      <c r="J20" s="182"/>
    </row>
    <row r="21" spans="1:10" ht="36.75" customHeight="1">
      <c r="A21" s="690"/>
      <c r="B21" s="682"/>
      <c r="C21" s="683"/>
      <c r="D21" s="683"/>
      <c r="E21" s="639" t="s">
        <v>428</v>
      </c>
      <c r="F21" s="636">
        <v>127800</v>
      </c>
      <c r="G21" s="636">
        <v>125520</v>
      </c>
      <c r="H21" s="182"/>
      <c r="I21" s="182"/>
      <c r="J21" s="182"/>
    </row>
    <row r="22" spans="1:10" ht="36.75" customHeight="1">
      <c r="A22" s="690"/>
      <c r="B22" s="682"/>
      <c r="C22" s="683"/>
      <c r="D22" s="683"/>
      <c r="E22" s="639" t="s">
        <v>429</v>
      </c>
      <c r="F22" s="636">
        <v>68282</v>
      </c>
      <c r="G22" s="636">
        <v>67425</v>
      </c>
      <c r="H22" s="182"/>
      <c r="I22" s="182"/>
      <c r="J22" s="182"/>
    </row>
    <row r="23" spans="1:10" ht="36.75" customHeight="1">
      <c r="A23" s="690"/>
      <c r="B23" s="682"/>
      <c r="C23" s="683"/>
      <c r="D23" s="683"/>
      <c r="E23" s="639" t="s">
        <v>426</v>
      </c>
      <c r="F23" s="636">
        <v>305246</v>
      </c>
      <c r="G23" s="636">
        <v>307921</v>
      </c>
      <c r="H23" s="182"/>
      <c r="I23" s="182"/>
      <c r="J23" s="182"/>
    </row>
    <row r="24" spans="1:10" ht="73.5" customHeight="1">
      <c r="A24" s="684">
        <v>7</v>
      </c>
      <c r="B24" s="695" t="s">
        <v>391</v>
      </c>
      <c r="C24" s="716">
        <v>0.29909999999999998</v>
      </c>
      <c r="D24" s="716">
        <v>0.4042</v>
      </c>
      <c r="E24" s="640" t="s">
        <v>357</v>
      </c>
      <c r="F24" s="634">
        <f>Reprobación!O44</f>
        <v>92111</v>
      </c>
      <c r="G24" s="634">
        <f>Reprobación!R44</f>
        <v>126043</v>
      </c>
      <c r="H24" s="182"/>
      <c r="I24" s="182"/>
      <c r="J24" s="182"/>
    </row>
    <row r="25" spans="1:10" ht="39" customHeight="1">
      <c r="A25" s="713"/>
      <c r="B25" s="715"/>
      <c r="C25" s="717"/>
      <c r="D25" s="717"/>
      <c r="E25" s="641" t="s">
        <v>179</v>
      </c>
      <c r="F25" s="642">
        <f>Reprobación!P44</f>
        <v>307921</v>
      </c>
      <c r="G25" s="642">
        <f>Reprobación!S44</f>
        <v>311816</v>
      </c>
      <c r="H25" s="182"/>
      <c r="I25" s="182"/>
      <c r="J25" s="182"/>
    </row>
    <row r="26" spans="1:10" ht="39" customHeight="1">
      <c r="A26" s="714">
        <v>8</v>
      </c>
      <c r="B26" s="718" t="s">
        <v>358</v>
      </c>
      <c r="C26" s="719">
        <v>0.54</v>
      </c>
      <c r="D26" s="721">
        <v>0.54400000000000004</v>
      </c>
      <c r="E26" s="643" t="s">
        <v>463</v>
      </c>
      <c r="F26" s="644">
        <f>'Tasa de Egreso'!B44</f>
        <v>67906</v>
      </c>
      <c r="G26" s="644">
        <f>'Tasa de Egreso'!E44</f>
        <v>68042</v>
      </c>
      <c r="H26" s="182"/>
      <c r="I26" s="182"/>
      <c r="J26" s="182"/>
    </row>
    <row r="27" spans="1:10" ht="57" customHeight="1">
      <c r="A27" s="690"/>
      <c r="B27" s="682"/>
      <c r="C27" s="720"/>
      <c r="D27" s="683"/>
      <c r="E27" s="639" t="s">
        <v>359</v>
      </c>
      <c r="F27" s="636">
        <f>'Tasa de Egreso'!C44</f>
        <v>125740</v>
      </c>
      <c r="G27" s="636">
        <f>'Tasa de Egreso'!F44</f>
        <v>124986</v>
      </c>
      <c r="H27" s="182"/>
      <c r="I27" s="182"/>
      <c r="J27" s="182"/>
    </row>
    <row r="28" spans="1:10" ht="48.75" customHeight="1">
      <c r="A28" s="684">
        <v>9</v>
      </c>
      <c r="B28" s="695" t="s">
        <v>360</v>
      </c>
      <c r="C28" s="687">
        <v>0.872</v>
      </c>
      <c r="D28" s="687">
        <v>0.85719999999999996</v>
      </c>
      <c r="E28" s="633" t="s">
        <v>182</v>
      </c>
      <c r="F28" s="634">
        <v>53278</v>
      </c>
      <c r="G28" s="634">
        <f>Titulación!B44</f>
        <v>51423</v>
      </c>
      <c r="H28" s="182"/>
      <c r="I28" s="182"/>
      <c r="J28" s="182"/>
    </row>
    <row r="29" spans="1:10" ht="39" customHeight="1">
      <c r="A29" s="685"/>
      <c r="B29" s="695"/>
      <c r="C29" s="687"/>
      <c r="D29" s="687"/>
      <c r="E29" s="633" t="s">
        <v>117</v>
      </c>
      <c r="F29" s="634">
        <v>61079</v>
      </c>
      <c r="G29" s="634">
        <f>Titulación!C44</f>
        <v>59988</v>
      </c>
      <c r="H29" s="182"/>
      <c r="I29" s="182"/>
      <c r="J29" s="182"/>
    </row>
    <row r="30" spans="1:10" ht="39" customHeight="1">
      <c r="A30" s="691">
        <v>10</v>
      </c>
      <c r="B30" s="692" t="s">
        <v>136</v>
      </c>
      <c r="C30" s="696">
        <v>16111</v>
      </c>
      <c r="D30" s="696">
        <v>16284</v>
      </c>
      <c r="E30" s="637" t="s">
        <v>183</v>
      </c>
      <c r="F30" s="671">
        <v>4140713365.539999</v>
      </c>
      <c r="G30" s="671">
        <f>'Costo por alumno'!C39</f>
        <v>4255575614.6499996</v>
      </c>
      <c r="H30" s="182"/>
      <c r="I30" s="182"/>
      <c r="J30" s="182"/>
    </row>
    <row r="31" spans="1:10" ht="65.25" customHeight="1">
      <c r="A31" s="691"/>
      <c r="B31" s="692"/>
      <c r="C31" s="696"/>
      <c r="D31" s="696"/>
      <c r="E31" s="637" t="s">
        <v>398</v>
      </c>
      <c r="F31" s="671">
        <f>'Costo por alumno'!C42</f>
        <v>781132261</v>
      </c>
      <c r="G31" s="671">
        <f>'Costo por alumno'!H42</f>
        <v>873625913.4000001</v>
      </c>
      <c r="H31" s="182"/>
      <c r="I31" s="182"/>
      <c r="J31" s="182"/>
    </row>
    <row r="32" spans="1:10" ht="39" customHeight="1">
      <c r="A32" s="691"/>
      <c r="B32" s="692"/>
      <c r="C32" s="696"/>
      <c r="D32" s="696"/>
      <c r="E32" s="637" t="s">
        <v>179</v>
      </c>
      <c r="F32" s="638">
        <v>307921</v>
      </c>
      <c r="G32" s="638">
        <v>311816</v>
      </c>
      <c r="H32" s="182"/>
      <c r="I32" s="182"/>
      <c r="J32" s="182"/>
    </row>
    <row r="33" spans="1:10" s="185" customFormat="1" ht="39" customHeight="1">
      <c r="A33" s="684">
        <v>11</v>
      </c>
      <c r="B33" s="695" t="s">
        <v>390</v>
      </c>
      <c r="C33" s="697">
        <v>20</v>
      </c>
      <c r="D33" s="697">
        <v>20</v>
      </c>
      <c r="E33" s="633" t="s">
        <v>179</v>
      </c>
      <c r="F33" s="634">
        <v>307921</v>
      </c>
      <c r="G33" s="634">
        <v>311816</v>
      </c>
      <c r="H33" s="184"/>
      <c r="I33" s="184"/>
      <c r="J33" s="184"/>
    </row>
    <row r="34" spans="1:10" s="185" customFormat="1" ht="39" customHeight="1">
      <c r="A34" s="685"/>
      <c r="B34" s="695"/>
      <c r="C34" s="697"/>
      <c r="D34" s="697"/>
      <c r="E34" s="633" t="s">
        <v>185</v>
      </c>
      <c r="F34" s="634">
        <v>15706</v>
      </c>
      <c r="G34" s="634">
        <v>15662</v>
      </c>
      <c r="H34" s="184"/>
      <c r="I34" s="184"/>
      <c r="J34" s="184"/>
    </row>
    <row r="35" spans="1:10" ht="39" customHeight="1">
      <c r="A35" s="691">
        <v>12</v>
      </c>
      <c r="B35" s="692" t="s">
        <v>186</v>
      </c>
      <c r="C35" s="694">
        <v>4.7E-2</v>
      </c>
      <c r="D35" s="694">
        <v>5.3999999999999999E-2</v>
      </c>
      <c r="E35" s="637" t="s">
        <v>187</v>
      </c>
      <c r="F35" s="638">
        <v>14518</v>
      </c>
      <c r="G35" s="638">
        <v>16902</v>
      </c>
      <c r="H35" s="182"/>
      <c r="I35" s="182"/>
      <c r="J35" s="182"/>
    </row>
    <row r="36" spans="1:10" ht="39" customHeight="1">
      <c r="A36" s="691"/>
      <c r="B36" s="692"/>
      <c r="C36" s="694"/>
      <c r="D36" s="694"/>
      <c r="E36" s="637" t="s">
        <v>179</v>
      </c>
      <c r="F36" s="638">
        <v>307921</v>
      </c>
      <c r="G36" s="638">
        <v>311816</v>
      </c>
      <c r="H36" s="182"/>
      <c r="I36" s="182"/>
      <c r="J36" s="182"/>
    </row>
    <row r="37" spans="1:10" ht="39" customHeight="1">
      <c r="A37" s="684">
        <v>13</v>
      </c>
      <c r="B37" s="695" t="s">
        <v>361</v>
      </c>
      <c r="C37" s="697">
        <v>10</v>
      </c>
      <c r="D37" s="697">
        <v>10</v>
      </c>
      <c r="E37" s="633" t="s">
        <v>188</v>
      </c>
      <c r="F37" s="634">
        <v>307921</v>
      </c>
      <c r="G37" s="634">
        <v>311816</v>
      </c>
      <c r="H37" s="182"/>
      <c r="I37" s="182"/>
      <c r="J37" s="182"/>
    </row>
    <row r="38" spans="1:10" ht="39" customHeight="1">
      <c r="A38" s="684"/>
      <c r="B38" s="695"/>
      <c r="C38" s="697"/>
      <c r="D38" s="697"/>
      <c r="E38" s="633" t="s">
        <v>189</v>
      </c>
      <c r="F38" s="634">
        <v>31861</v>
      </c>
      <c r="G38" s="634">
        <v>31861</v>
      </c>
      <c r="H38" s="182"/>
      <c r="I38" s="182"/>
      <c r="J38" s="182"/>
    </row>
    <row r="39" spans="1:10" ht="39" customHeight="1">
      <c r="A39" s="691">
        <v>14</v>
      </c>
      <c r="B39" s="692" t="s">
        <v>362</v>
      </c>
      <c r="C39" s="712">
        <v>1.2</v>
      </c>
      <c r="D39" s="712">
        <v>1.2</v>
      </c>
      <c r="E39" s="637" t="s">
        <v>190</v>
      </c>
      <c r="F39" s="638">
        <v>9360</v>
      </c>
      <c r="G39" s="638">
        <v>9360</v>
      </c>
      <c r="H39" s="182"/>
      <c r="I39" s="422"/>
      <c r="J39" s="422"/>
    </row>
    <row r="40" spans="1:10" ht="39" customHeight="1">
      <c r="A40" s="691"/>
      <c r="B40" s="692"/>
      <c r="C40" s="712"/>
      <c r="D40" s="712"/>
      <c r="E40" s="637" t="s">
        <v>191</v>
      </c>
      <c r="F40" s="638">
        <v>7605</v>
      </c>
      <c r="G40" s="638">
        <v>7605</v>
      </c>
      <c r="H40" s="182"/>
      <c r="I40" s="182"/>
      <c r="J40" s="182"/>
    </row>
    <row r="41" spans="1:10" ht="39" customHeight="1">
      <c r="A41" s="645">
        <v>15</v>
      </c>
      <c r="B41" s="646" t="s">
        <v>192</v>
      </c>
      <c r="C41" s="648">
        <v>139967</v>
      </c>
      <c r="D41" s="648">
        <v>167905</v>
      </c>
      <c r="E41" s="633"/>
      <c r="F41" s="648"/>
      <c r="G41" s="648"/>
      <c r="H41" s="182"/>
      <c r="I41" s="182"/>
      <c r="J41" s="182"/>
    </row>
    <row r="42" spans="1:10" ht="39" customHeight="1">
      <c r="A42" s="649">
        <v>16</v>
      </c>
      <c r="B42" s="650" t="s">
        <v>364</v>
      </c>
      <c r="C42" s="652">
        <v>14606</v>
      </c>
      <c r="D42" s="652">
        <v>16625</v>
      </c>
      <c r="E42" s="635"/>
      <c r="F42" s="652"/>
      <c r="G42" s="652"/>
      <c r="H42" s="182"/>
      <c r="I42" s="182"/>
      <c r="J42" s="182"/>
    </row>
    <row r="43" spans="1:10" ht="38.25" customHeight="1">
      <c r="A43" s="653">
        <v>17</v>
      </c>
      <c r="B43" s="654" t="s">
        <v>458</v>
      </c>
      <c r="C43" s="657">
        <v>74753</v>
      </c>
      <c r="D43" s="657">
        <v>121394</v>
      </c>
      <c r="E43" s="656"/>
      <c r="F43" s="657"/>
      <c r="G43" s="657"/>
      <c r="H43" s="182"/>
      <c r="I43" s="182"/>
      <c r="J43" s="182"/>
    </row>
    <row r="44" spans="1:10" ht="39" customHeight="1">
      <c r="A44" s="708">
        <v>18</v>
      </c>
      <c r="B44" s="709" t="s">
        <v>68</v>
      </c>
      <c r="C44" s="710">
        <v>3.4000000000000002E-2</v>
      </c>
      <c r="D44" s="710">
        <v>3.4000000000000002E-2</v>
      </c>
      <c r="E44" s="658" t="s">
        <v>194</v>
      </c>
      <c r="F44" s="659">
        <v>10545</v>
      </c>
      <c r="G44" s="659">
        <v>10665</v>
      </c>
      <c r="H44" s="182"/>
      <c r="I44" s="182"/>
      <c r="J44" s="182"/>
    </row>
    <row r="45" spans="1:10" ht="39" customHeight="1">
      <c r="A45" s="691"/>
      <c r="B45" s="692"/>
      <c r="C45" s="694"/>
      <c r="D45" s="694"/>
      <c r="E45" s="637" t="s">
        <v>179</v>
      </c>
      <c r="F45" s="638">
        <v>307921</v>
      </c>
      <c r="G45" s="638">
        <v>311816</v>
      </c>
      <c r="H45" s="182"/>
      <c r="I45" s="182"/>
      <c r="J45" s="182"/>
    </row>
    <row r="46" spans="1:10" ht="39" customHeight="1">
      <c r="A46" s="684">
        <v>19</v>
      </c>
      <c r="B46" s="695" t="s">
        <v>195</v>
      </c>
      <c r="C46" s="687">
        <v>0.82699999999999996</v>
      </c>
      <c r="D46" s="687">
        <v>0.85299999999999998</v>
      </c>
      <c r="E46" s="633" t="s">
        <v>196</v>
      </c>
      <c r="F46" s="634">
        <v>246028</v>
      </c>
      <c r="G46" s="634">
        <v>266054</v>
      </c>
      <c r="H46" s="182"/>
      <c r="I46" s="182"/>
      <c r="J46" s="182"/>
    </row>
    <row r="47" spans="1:10" ht="39" customHeight="1">
      <c r="A47" s="685"/>
      <c r="B47" s="695"/>
      <c r="C47" s="711"/>
      <c r="D47" s="687"/>
      <c r="E47" s="633" t="s">
        <v>179</v>
      </c>
      <c r="F47" s="634">
        <v>307921</v>
      </c>
      <c r="G47" s="634">
        <v>311816</v>
      </c>
      <c r="H47" s="182"/>
      <c r="I47" s="182"/>
      <c r="J47" s="182"/>
    </row>
    <row r="48" spans="1:10" ht="9" customHeight="1">
      <c r="A48" s="660"/>
      <c r="B48" s="661"/>
      <c r="C48" s="662"/>
      <c r="D48" s="663"/>
      <c r="E48" s="661"/>
      <c r="F48" s="664"/>
      <c r="G48" s="664"/>
      <c r="H48" s="182"/>
      <c r="I48" s="182"/>
      <c r="J48" s="182"/>
    </row>
    <row r="49" spans="1:10" ht="15">
      <c r="A49" s="689" t="s">
        <v>396</v>
      </c>
      <c r="B49" s="689"/>
      <c r="C49" s="689"/>
      <c r="D49" s="689"/>
      <c r="E49" s="689"/>
      <c r="F49" s="689"/>
      <c r="G49" s="689"/>
      <c r="H49" s="182"/>
      <c r="I49" s="182"/>
      <c r="J49" s="182"/>
    </row>
    <row r="50" spans="1:10" ht="35.1" customHeight="1">
      <c r="A50" s="703">
        <v>20</v>
      </c>
      <c r="B50" s="704" t="s">
        <v>389</v>
      </c>
      <c r="C50" s="687">
        <v>0.215</v>
      </c>
      <c r="D50" s="687">
        <v>0.23100000000000001</v>
      </c>
      <c r="E50" s="665" t="s">
        <v>197</v>
      </c>
      <c r="F50" s="666">
        <v>327125.75745099987</v>
      </c>
      <c r="G50" s="666">
        <f>'C-PSP '!G11</f>
        <v>364874.22713000007</v>
      </c>
      <c r="H50" s="182"/>
      <c r="I50" s="182"/>
      <c r="J50" s="182"/>
    </row>
    <row r="51" spans="1:10" ht="35.1" customHeight="1">
      <c r="A51" s="703"/>
      <c r="B51" s="704"/>
      <c r="C51" s="687"/>
      <c r="D51" s="687"/>
      <c r="E51" s="665" t="s">
        <v>143</v>
      </c>
      <c r="F51" s="666">
        <v>1521741.574</v>
      </c>
      <c r="G51" s="666">
        <f>'C-PSP '!G12</f>
        <v>1581332.3219999999</v>
      </c>
      <c r="H51" s="182"/>
      <c r="I51" s="182"/>
      <c r="J51" s="182"/>
    </row>
    <row r="52" spans="1:10" ht="35.1" customHeight="1">
      <c r="A52" s="698">
        <v>21</v>
      </c>
      <c r="B52" s="700" t="s">
        <v>440</v>
      </c>
      <c r="C52" s="694">
        <v>0.998</v>
      </c>
      <c r="D52" s="694">
        <v>0.996</v>
      </c>
      <c r="E52" s="667" t="s">
        <v>146</v>
      </c>
      <c r="F52" s="668">
        <v>1521741.574</v>
      </c>
      <c r="G52" s="668">
        <f>EPRT!G11</f>
        <v>1581332.3219999999</v>
      </c>
      <c r="H52" s="182"/>
      <c r="I52" s="182"/>
      <c r="J52" s="182"/>
    </row>
    <row r="53" spans="1:10" ht="35.1" customHeight="1">
      <c r="A53" s="699"/>
      <c r="B53" s="701"/>
      <c r="C53" s="702"/>
      <c r="D53" s="694"/>
      <c r="E53" s="667" t="s">
        <v>147</v>
      </c>
      <c r="F53" s="668">
        <v>1524483.65</v>
      </c>
      <c r="G53" s="668">
        <f>EPRT!G12</f>
        <v>1587193</v>
      </c>
      <c r="H53" s="182"/>
      <c r="I53" s="182"/>
      <c r="J53" s="182"/>
    </row>
    <row r="54" spans="1:10" ht="39" customHeight="1">
      <c r="A54" s="703">
        <v>22</v>
      </c>
      <c r="B54" s="704" t="s">
        <v>441</v>
      </c>
      <c r="C54" s="705">
        <v>0.999</v>
      </c>
      <c r="D54" s="706">
        <v>1</v>
      </c>
      <c r="E54" s="665" t="s">
        <v>150</v>
      </c>
      <c r="F54" s="666">
        <v>1470588.7209999999</v>
      </c>
      <c r="G54" s="666">
        <f>EPR!G11</f>
        <v>1532193.57</v>
      </c>
      <c r="H54" s="182"/>
      <c r="I54" s="182"/>
      <c r="J54" s="182"/>
    </row>
    <row r="55" spans="1:10" ht="39" customHeight="1">
      <c r="A55" s="703"/>
      <c r="B55" s="704"/>
      <c r="C55" s="705"/>
      <c r="D55" s="707"/>
      <c r="E55" s="665" t="s">
        <v>464</v>
      </c>
      <c r="F55" s="666">
        <v>1471983.65</v>
      </c>
      <c r="G55" s="666">
        <f>EPR!G12</f>
        <v>1532193.57</v>
      </c>
      <c r="H55" s="182"/>
      <c r="I55" s="182"/>
      <c r="J55" s="182"/>
    </row>
    <row r="56" spans="1:10" ht="41.25" customHeight="1">
      <c r="A56" s="698">
        <v>23</v>
      </c>
      <c r="B56" s="700" t="s">
        <v>459</v>
      </c>
      <c r="C56" s="694">
        <v>0.998</v>
      </c>
      <c r="D56" s="694">
        <v>0.996</v>
      </c>
      <c r="E56" s="667" t="s">
        <v>154</v>
      </c>
      <c r="F56" s="668">
        <v>1474213.6429999999</v>
      </c>
      <c r="G56" s="668">
        <f>EGC!G11</f>
        <v>1522202.77</v>
      </c>
      <c r="H56" s="182"/>
      <c r="I56" s="182"/>
      <c r="J56" s="182"/>
    </row>
    <row r="57" spans="1:10" ht="41.25" customHeight="1">
      <c r="A57" s="699"/>
      <c r="B57" s="701"/>
      <c r="C57" s="702"/>
      <c r="D57" s="694"/>
      <c r="E57" s="667" t="s">
        <v>198</v>
      </c>
      <c r="F57" s="668">
        <v>1476955.71</v>
      </c>
      <c r="G57" s="668">
        <f>EGC!G12</f>
        <v>1528064.0179999999</v>
      </c>
    </row>
    <row r="58" spans="1:10" ht="40.5" customHeight="1">
      <c r="A58" s="703">
        <v>24</v>
      </c>
      <c r="B58" s="704" t="s">
        <v>442</v>
      </c>
      <c r="C58" s="687">
        <v>1</v>
      </c>
      <c r="D58" s="687">
        <v>1</v>
      </c>
      <c r="E58" s="665" t="s">
        <v>158</v>
      </c>
      <c r="F58" s="666">
        <v>47527.930999999997</v>
      </c>
      <c r="G58" s="666">
        <f>EGI!G11</f>
        <v>60978.05</v>
      </c>
    </row>
    <row r="59" spans="1:10" ht="40.5" customHeight="1">
      <c r="A59" s="703"/>
      <c r="B59" s="704"/>
      <c r="C59" s="687"/>
      <c r="D59" s="687"/>
      <c r="E59" s="665" t="s">
        <v>159</v>
      </c>
      <c r="F59" s="666">
        <v>47527.94</v>
      </c>
      <c r="G59" s="666">
        <f>EGI!G12</f>
        <v>60978.05</v>
      </c>
    </row>
    <row r="60" spans="1:10" ht="35.1" customHeight="1">
      <c r="A60" s="698">
        <v>25</v>
      </c>
      <c r="B60" s="700" t="s">
        <v>443</v>
      </c>
      <c r="C60" s="694">
        <v>3.4299999999999997E-2</v>
      </c>
      <c r="D60" s="694">
        <v>3.1E-2</v>
      </c>
      <c r="E60" s="667" t="s">
        <v>163</v>
      </c>
      <c r="F60" s="668">
        <v>51152.853000000003</v>
      </c>
      <c r="G60" s="668">
        <f>AUTOF!G11</f>
        <v>49138.752</v>
      </c>
    </row>
    <row r="61" spans="1:10" ht="35.1" customHeight="1">
      <c r="A61" s="699"/>
      <c r="B61" s="701"/>
      <c r="C61" s="702"/>
      <c r="D61" s="694"/>
      <c r="E61" s="667" t="s">
        <v>164</v>
      </c>
      <c r="F61" s="668">
        <v>1521741.574</v>
      </c>
      <c r="G61" s="668">
        <f>AUTOF!G12</f>
        <v>1581332.3219999999</v>
      </c>
    </row>
    <row r="62" spans="1:10" ht="35.1" customHeight="1">
      <c r="A62" s="703">
        <v>26</v>
      </c>
      <c r="B62" s="704" t="s">
        <v>444</v>
      </c>
      <c r="C62" s="687">
        <v>0.98399999999999999</v>
      </c>
      <c r="D62" s="687">
        <v>0.9</v>
      </c>
      <c r="E62" s="665" t="s">
        <v>167</v>
      </c>
      <c r="F62" s="666">
        <v>51638.898000000001</v>
      </c>
      <c r="G62" s="666">
        <f>CAIP!G11</f>
        <v>49482.362999999998</v>
      </c>
    </row>
    <row r="63" spans="1:10" ht="35.1" customHeight="1">
      <c r="A63" s="703"/>
      <c r="B63" s="704"/>
      <c r="C63" s="687"/>
      <c r="D63" s="687"/>
      <c r="E63" s="665" t="s">
        <v>168</v>
      </c>
      <c r="F63" s="666">
        <v>52500</v>
      </c>
      <c r="G63" s="666">
        <f>CAIP!G12</f>
        <v>55000</v>
      </c>
    </row>
    <row r="64" spans="1:10" ht="45" customHeight="1">
      <c r="A64" s="698">
        <v>27</v>
      </c>
      <c r="B64" s="700" t="s">
        <v>445</v>
      </c>
      <c r="C64" s="694">
        <v>0.99772804691389116</v>
      </c>
      <c r="D64" s="694">
        <v>0.996</v>
      </c>
      <c r="E64" s="667" t="s">
        <v>171</v>
      </c>
      <c r="F64" s="668">
        <v>1521741.574</v>
      </c>
      <c r="G64" s="668">
        <f>CNPR!G11</f>
        <v>1581332.3219999999</v>
      </c>
    </row>
    <row r="65" spans="1:7" ht="45" customHeight="1">
      <c r="A65" s="699"/>
      <c r="B65" s="701"/>
      <c r="C65" s="702"/>
      <c r="D65" s="694"/>
      <c r="E65" s="667" t="s">
        <v>172</v>
      </c>
      <c r="F65" s="668">
        <v>1524483.65</v>
      </c>
      <c r="G65" s="668">
        <f>CNPR!G12</f>
        <v>1587193.57</v>
      </c>
    </row>
    <row r="66" spans="1:7" ht="14.25">
      <c r="A66" s="183"/>
      <c r="B66" s="186"/>
      <c r="C66" s="183"/>
      <c r="D66" s="183"/>
      <c r="E66" s="183"/>
      <c r="F66" s="183"/>
      <c r="G66" s="183"/>
    </row>
  </sheetData>
  <mergeCells count="99">
    <mergeCell ref="D24:D25"/>
    <mergeCell ref="B26:B27"/>
    <mergeCell ref="C26:C27"/>
    <mergeCell ref="D26:D27"/>
    <mergeCell ref="D14:D15"/>
    <mergeCell ref="C14:C15"/>
    <mergeCell ref="B14:B15"/>
    <mergeCell ref="B20:B23"/>
    <mergeCell ref="C20:C23"/>
    <mergeCell ref="D20:D23"/>
    <mergeCell ref="A20:A23"/>
    <mergeCell ref="A24:A25"/>
    <mergeCell ref="A26:A27"/>
    <mergeCell ref="B24:B25"/>
    <mergeCell ref="C24:C25"/>
    <mergeCell ref="A37:A38"/>
    <mergeCell ref="B37:B38"/>
    <mergeCell ref="C37:C38"/>
    <mergeCell ref="D37:D38"/>
    <mergeCell ref="A39:A40"/>
    <mergeCell ref="B39:B40"/>
    <mergeCell ref="C39:C40"/>
    <mergeCell ref="D39:D40"/>
    <mergeCell ref="A44:A45"/>
    <mergeCell ref="B44:B45"/>
    <mergeCell ref="C44:C45"/>
    <mergeCell ref="D44:D45"/>
    <mergeCell ref="A46:A47"/>
    <mergeCell ref="B46:B47"/>
    <mergeCell ref="C46:C47"/>
    <mergeCell ref="D46:D47"/>
    <mergeCell ref="A49:G49"/>
    <mergeCell ref="A58:A59"/>
    <mergeCell ref="B58:B59"/>
    <mergeCell ref="C58:C59"/>
    <mergeCell ref="D58:D59"/>
    <mergeCell ref="D50:D51"/>
    <mergeCell ref="A54:A55"/>
    <mergeCell ref="B54:B55"/>
    <mergeCell ref="C54:C55"/>
    <mergeCell ref="D54:D55"/>
    <mergeCell ref="A52:A53"/>
    <mergeCell ref="B52:B53"/>
    <mergeCell ref="C52:C53"/>
    <mergeCell ref="D52:D53"/>
    <mergeCell ref="A50:A51"/>
    <mergeCell ref="B50:B51"/>
    <mergeCell ref="C50:C51"/>
    <mergeCell ref="A56:A57"/>
    <mergeCell ref="B56:B57"/>
    <mergeCell ref="C56:C57"/>
    <mergeCell ref="D56:D57"/>
    <mergeCell ref="A64:A65"/>
    <mergeCell ref="B64:B65"/>
    <mergeCell ref="C64:C65"/>
    <mergeCell ref="D64:D65"/>
    <mergeCell ref="A60:A61"/>
    <mergeCell ref="B60:B61"/>
    <mergeCell ref="C60:C61"/>
    <mergeCell ref="D60:D61"/>
    <mergeCell ref="A62:A63"/>
    <mergeCell ref="B62:B63"/>
    <mergeCell ref="C62:C63"/>
    <mergeCell ref="D62:D63"/>
    <mergeCell ref="D35:D36"/>
    <mergeCell ref="A28:A29"/>
    <mergeCell ref="B28:B29"/>
    <mergeCell ref="C28:C29"/>
    <mergeCell ref="D28:D29"/>
    <mergeCell ref="A30:A32"/>
    <mergeCell ref="B30:B32"/>
    <mergeCell ref="C30:C32"/>
    <mergeCell ref="D30:D32"/>
    <mergeCell ref="A33:A34"/>
    <mergeCell ref="B33:B34"/>
    <mergeCell ref="C33:C34"/>
    <mergeCell ref="D33:D34"/>
    <mergeCell ref="A35:A36"/>
    <mergeCell ref="B35:B36"/>
    <mergeCell ref="C35:C36"/>
    <mergeCell ref="A5:G5"/>
    <mergeCell ref="A10:A11"/>
    <mergeCell ref="B10:B11"/>
    <mergeCell ref="C10:C11"/>
    <mergeCell ref="D10:D11"/>
    <mergeCell ref="A9:G9"/>
    <mergeCell ref="B12:B13"/>
    <mergeCell ref="C12:C13"/>
    <mergeCell ref="D12:D13"/>
    <mergeCell ref="A18:A19"/>
    <mergeCell ref="B18:B19"/>
    <mergeCell ref="C18:C19"/>
    <mergeCell ref="D18:D19"/>
    <mergeCell ref="A14:A15"/>
    <mergeCell ref="A12:A13"/>
    <mergeCell ref="A16:A17"/>
    <mergeCell ref="B16:B17"/>
    <mergeCell ref="C16:C17"/>
    <mergeCell ref="D16:D17"/>
  </mergeCells>
  <printOptions horizontalCentered="1"/>
  <pageMargins left="0.70866141732283472" right="0.70866141732283472" top="0.74803149606299213" bottom="0.74803149606299213" header="0.31496062992125984" footer="0.31496062992125984"/>
  <pageSetup orientation="portrait" r:id="rId1"/>
  <headerFooter>
    <oddFooter>&amp;L&amp;"Arial,Cursiva"&amp;8* Información preliminar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9"/>
  <dimension ref="A1:R62"/>
  <sheetViews>
    <sheetView topLeftCell="A31" zoomScaleNormal="100" workbookViewId="0">
      <selection activeCell="E49" sqref="E49:L49"/>
    </sheetView>
  </sheetViews>
  <sheetFormatPr baseColWidth="10" defaultRowHeight="15"/>
  <cols>
    <col min="1" max="1" width="5.140625" customWidth="1"/>
    <col min="2" max="2" width="4.28515625" customWidth="1"/>
    <col min="3" max="3" width="19.5703125" customWidth="1"/>
    <col min="4" max="4" width="7.85546875" customWidth="1"/>
    <col min="5" max="5" width="5.5703125" bestFit="1" customWidth="1"/>
    <col min="6" max="6" width="5.85546875" customWidth="1"/>
    <col min="7" max="7" width="7" customWidth="1"/>
    <col min="8" max="8" width="5.7109375" customWidth="1"/>
    <col min="9" max="9" width="6.5703125" bestFit="1" customWidth="1"/>
    <col min="10" max="10" width="5.85546875" customWidth="1"/>
    <col min="11" max="12" width="7.140625" customWidth="1"/>
    <col min="13" max="13" width="9.42578125" customWidth="1"/>
    <col min="14" max="14" width="8.140625" customWidth="1"/>
    <col min="15" max="15" width="10.85546875" customWidth="1"/>
    <col min="16" max="16" width="11.42578125" style="234"/>
    <col min="18" max="18" width="16" customWidth="1"/>
    <col min="20" max="20" width="7.5703125" bestFit="1" customWidth="1"/>
    <col min="21" max="21" width="6" customWidth="1"/>
    <col min="22" max="22" width="5.42578125" customWidth="1"/>
    <col min="23" max="23" width="4.7109375" customWidth="1"/>
    <col min="24" max="24" width="3.7109375" customWidth="1"/>
  </cols>
  <sheetData>
    <row r="1" spans="1:16">
      <c r="A1" s="234"/>
      <c r="B1" s="234"/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4"/>
      <c r="N1" s="234"/>
      <c r="O1" s="234"/>
    </row>
    <row r="2" spans="1:16">
      <c r="A2" s="234"/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</row>
    <row r="3" spans="1:16">
      <c r="A3" s="755"/>
      <c r="B3" s="755"/>
      <c r="C3" s="755"/>
      <c r="D3" s="755"/>
      <c r="E3" s="755"/>
      <c r="F3" s="755"/>
      <c r="G3" s="755"/>
      <c r="H3" s="755"/>
      <c r="I3" s="755"/>
      <c r="J3" s="755"/>
      <c r="K3" s="755"/>
      <c r="L3" s="755"/>
      <c r="M3" s="755"/>
      <c r="N3" s="755"/>
      <c r="O3" s="755"/>
    </row>
    <row r="4" spans="1:16">
      <c r="A4" s="234"/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</row>
    <row r="5" spans="1:16">
      <c r="A5" s="234"/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</row>
    <row r="6" spans="1:16" ht="13.5" customHeight="1">
      <c r="A6" s="234"/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5" t="s">
        <v>213</v>
      </c>
    </row>
    <row r="7" spans="1:16" ht="9.75" customHeight="1">
      <c r="A7" s="234"/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236" t="s">
        <v>87</v>
      </c>
    </row>
    <row r="8" spans="1:16" ht="10.5" customHeight="1">
      <c r="A8" s="234"/>
      <c r="B8" s="234"/>
      <c r="C8" s="234"/>
      <c r="D8" s="234"/>
      <c r="E8" s="234"/>
      <c r="F8" s="234"/>
      <c r="G8" s="234"/>
      <c r="H8" s="234"/>
      <c r="I8" s="234"/>
      <c r="J8" s="234"/>
      <c r="K8" s="234"/>
      <c r="L8" s="234"/>
      <c r="M8" s="234"/>
      <c r="N8" s="234"/>
      <c r="O8" s="236" t="s">
        <v>214</v>
      </c>
    </row>
    <row r="9" spans="1:16" ht="6" customHeight="1">
      <c r="A9" s="234"/>
      <c r="B9" s="234"/>
      <c r="C9" s="234"/>
      <c r="D9" s="234"/>
      <c r="E9" s="234"/>
      <c r="F9" s="234"/>
      <c r="G9" s="234"/>
      <c r="H9" s="234"/>
      <c r="I9" s="234"/>
      <c r="J9" s="234"/>
      <c r="K9" s="234"/>
      <c r="L9" s="234"/>
      <c r="M9" s="234"/>
      <c r="N9" s="234"/>
      <c r="O9" s="234"/>
    </row>
    <row r="10" spans="1:16" ht="21">
      <c r="A10" s="756" t="s">
        <v>215</v>
      </c>
      <c r="B10" s="756"/>
      <c r="C10" s="756"/>
      <c r="D10" s="756"/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</row>
    <row r="11" spans="1:16" s="234" customFormat="1" ht="11.25" customHeight="1"/>
    <row r="12" spans="1:16" ht="12" customHeight="1">
      <c r="A12" s="234"/>
      <c r="B12" s="757" t="s">
        <v>216</v>
      </c>
      <c r="C12" s="757" t="s">
        <v>64</v>
      </c>
      <c r="D12" s="750" t="s">
        <v>217</v>
      </c>
      <c r="E12" s="758" t="s">
        <v>218</v>
      </c>
      <c r="F12" s="758"/>
      <c r="G12" s="758"/>
      <c r="H12" s="758"/>
      <c r="I12" s="758"/>
      <c r="J12" s="758"/>
      <c r="K12" s="757" t="s">
        <v>219</v>
      </c>
      <c r="L12" s="750" t="s">
        <v>220</v>
      </c>
      <c r="M12" s="757" t="s">
        <v>221</v>
      </c>
      <c r="N12" s="757" t="s">
        <v>222</v>
      </c>
      <c r="O12" s="757" t="s">
        <v>223</v>
      </c>
    </row>
    <row r="13" spans="1:16" ht="17.25" customHeight="1">
      <c r="A13" s="234"/>
      <c r="B13" s="757"/>
      <c r="C13" s="757"/>
      <c r="D13" s="751"/>
      <c r="E13" s="237" t="s">
        <v>224</v>
      </c>
      <c r="F13" s="237" t="s">
        <v>225</v>
      </c>
      <c r="G13" s="237" t="s">
        <v>226</v>
      </c>
      <c r="H13" s="237" t="s">
        <v>227</v>
      </c>
      <c r="I13" s="237" t="s">
        <v>228</v>
      </c>
      <c r="J13" s="237" t="s">
        <v>229</v>
      </c>
      <c r="K13" s="757"/>
      <c r="L13" s="751"/>
      <c r="M13" s="757"/>
      <c r="N13" s="757"/>
      <c r="O13" s="757"/>
    </row>
    <row r="14" spans="1:16">
      <c r="A14" s="234"/>
      <c r="B14" s="73" t="s">
        <v>230</v>
      </c>
      <c r="C14" s="73" t="s">
        <v>9</v>
      </c>
      <c r="D14" s="74">
        <v>1771</v>
      </c>
      <c r="E14" s="74">
        <v>34</v>
      </c>
      <c r="F14" s="74"/>
      <c r="G14" s="74">
        <v>1512</v>
      </c>
      <c r="H14" s="74"/>
      <c r="I14" s="74">
        <v>1342</v>
      </c>
      <c r="J14" s="74"/>
      <c r="K14" s="74">
        <v>3</v>
      </c>
      <c r="L14" s="74"/>
      <c r="M14" s="74">
        <f>SUM(D14:L14)</f>
        <v>4662</v>
      </c>
      <c r="N14" s="74"/>
      <c r="O14" s="74">
        <f>M14+N14</f>
        <v>4662</v>
      </c>
      <c r="P14"/>
    </row>
    <row r="15" spans="1:16">
      <c r="A15" s="234"/>
      <c r="B15" s="73" t="s">
        <v>231</v>
      </c>
      <c r="C15" s="73" t="s">
        <v>12</v>
      </c>
      <c r="D15" s="74">
        <v>3372</v>
      </c>
      <c r="E15" s="74">
        <v>183</v>
      </c>
      <c r="F15" s="74"/>
      <c r="G15" s="74">
        <v>2526</v>
      </c>
      <c r="H15" s="74">
        <v>2</v>
      </c>
      <c r="I15" s="74">
        <v>1924</v>
      </c>
      <c r="J15" s="74">
        <v>7</v>
      </c>
      <c r="K15" s="74">
        <v>235</v>
      </c>
      <c r="L15" s="74"/>
      <c r="M15" s="74">
        <f t="shared" ref="M15:M43" si="0">SUM(D15:L15)</f>
        <v>8249</v>
      </c>
      <c r="N15" s="74"/>
      <c r="O15" s="74">
        <f t="shared" ref="O15:O43" si="1">M15+N15</f>
        <v>8249</v>
      </c>
      <c r="P15"/>
    </row>
    <row r="16" spans="1:16">
      <c r="A16" s="234"/>
      <c r="B16" s="73" t="s">
        <v>232</v>
      </c>
      <c r="C16" s="73" t="s">
        <v>13</v>
      </c>
      <c r="D16" s="74">
        <v>572</v>
      </c>
      <c r="E16" s="74">
        <v>19</v>
      </c>
      <c r="F16" s="74"/>
      <c r="G16" s="74">
        <v>613</v>
      </c>
      <c r="H16" s="74"/>
      <c r="I16" s="74">
        <v>447</v>
      </c>
      <c r="J16" s="74"/>
      <c r="K16" s="74"/>
      <c r="L16" s="74">
        <v>13</v>
      </c>
      <c r="M16" s="74">
        <f t="shared" si="0"/>
        <v>1664</v>
      </c>
      <c r="N16" s="74"/>
      <c r="O16" s="74">
        <f t="shared" si="1"/>
        <v>1664</v>
      </c>
      <c r="P16"/>
    </row>
    <row r="17" spans="1:16">
      <c r="A17" s="234"/>
      <c r="B17" s="73" t="s">
        <v>233</v>
      </c>
      <c r="C17" s="73" t="s">
        <v>14</v>
      </c>
      <c r="D17" s="74">
        <v>726</v>
      </c>
      <c r="E17" s="74">
        <v>23</v>
      </c>
      <c r="F17" s="74"/>
      <c r="G17" s="74">
        <v>531</v>
      </c>
      <c r="H17" s="74"/>
      <c r="I17" s="74">
        <v>449</v>
      </c>
      <c r="J17" s="74"/>
      <c r="K17" s="74">
        <v>80</v>
      </c>
      <c r="L17" s="74"/>
      <c r="M17" s="74">
        <f t="shared" si="0"/>
        <v>1809</v>
      </c>
      <c r="N17" s="74"/>
      <c r="O17" s="74">
        <f t="shared" si="1"/>
        <v>1809</v>
      </c>
      <c r="P17"/>
    </row>
    <row r="18" spans="1:16">
      <c r="A18" s="234"/>
      <c r="B18" s="73" t="s">
        <v>234</v>
      </c>
      <c r="C18" s="73" t="s">
        <v>49</v>
      </c>
      <c r="D18" s="74">
        <v>4262</v>
      </c>
      <c r="E18" s="74">
        <v>73</v>
      </c>
      <c r="F18" s="74"/>
      <c r="G18" s="74">
        <v>2913</v>
      </c>
      <c r="H18" s="74"/>
      <c r="I18" s="74">
        <v>2708</v>
      </c>
      <c r="J18" s="74"/>
      <c r="K18" s="74"/>
      <c r="L18" s="74">
        <v>110</v>
      </c>
      <c r="M18" s="74">
        <f t="shared" si="0"/>
        <v>10066</v>
      </c>
      <c r="N18" s="74"/>
      <c r="O18" s="74">
        <f t="shared" si="1"/>
        <v>10066</v>
      </c>
      <c r="P18"/>
    </row>
    <row r="19" spans="1:16">
      <c r="A19" s="234"/>
      <c r="B19" s="73" t="s">
        <v>235</v>
      </c>
      <c r="C19" s="73" t="s">
        <v>18</v>
      </c>
      <c r="D19" s="74">
        <v>701</v>
      </c>
      <c r="E19" s="74">
        <v>85</v>
      </c>
      <c r="F19" s="74"/>
      <c r="G19" s="74">
        <v>598</v>
      </c>
      <c r="H19" s="74"/>
      <c r="I19" s="74">
        <v>481</v>
      </c>
      <c r="J19">
        <v>1</v>
      </c>
      <c r="K19" s="74"/>
      <c r="L19" s="74"/>
      <c r="M19" s="74">
        <f t="shared" si="0"/>
        <v>1866</v>
      </c>
      <c r="N19" s="74"/>
      <c r="O19" s="74">
        <f t="shared" si="1"/>
        <v>1866</v>
      </c>
      <c r="P19"/>
    </row>
    <row r="20" spans="1:16">
      <c r="A20" s="234"/>
      <c r="B20" s="73" t="s">
        <v>236</v>
      </c>
      <c r="C20" s="73" t="s">
        <v>15</v>
      </c>
      <c r="D20" s="74">
        <v>2680</v>
      </c>
      <c r="E20" s="74">
        <v>75</v>
      </c>
      <c r="F20" s="74"/>
      <c r="G20" s="74">
        <v>2443</v>
      </c>
      <c r="H20" s="74"/>
      <c r="I20" s="74">
        <v>2207</v>
      </c>
      <c r="J20" s="74">
        <v>1</v>
      </c>
      <c r="K20" s="74">
        <v>2</v>
      </c>
      <c r="L20" s="74"/>
      <c r="M20" s="74">
        <f t="shared" si="0"/>
        <v>7408</v>
      </c>
      <c r="N20" s="74"/>
      <c r="O20" s="74">
        <f t="shared" si="1"/>
        <v>7408</v>
      </c>
      <c r="P20"/>
    </row>
    <row r="21" spans="1:16">
      <c r="A21" s="234"/>
      <c r="B21" s="73" t="s">
        <v>237</v>
      </c>
      <c r="C21" s="73" t="s">
        <v>16</v>
      </c>
      <c r="D21" s="74">
        <v>3776</v>
      </c>
      <c r="E21" s="74">
        <v>303</v>
      </c>
      <c r="F21" s="74"/>
      <c r="G21" s="74">
        <v>2698</v>
      </c>
      <c r="H21" s="74">
        <v>2</v>
      </c>
      <c r="I21" s="74">
        <v>2421</v>
      </c>
      <c r="J21" s="74">
        <v>1</v>
      </c>
      <c r="K21" s="74">
        <v>2</v>
      </c>
      <c r="L21" s="74"/>
      <c r="M21" s="74">
        <f t="shared" si="0"/>
        <v>9203</v>
      </c>
      <c r="N21" s="74"/>
      <c r="O21" s="74">
        <f t="shared" si="1"/>
        <v>9203</v>
      </c>
      <c r="P21"/>
    </row>
    <row r="22" spans="1:16">
      <c r="A22" s="234"/>
      <c r="B22" s="73" t="s">
        <v>238</v>
      </c>
      <c r="C22" s="73" t="s">
        <v>19</v>
      </c>
      <c r="D22" s="74">
        <v>935</v>
      </c>
      <c r="E22" s="74">
        <v>43</v>
      </c>
      <c r="F22" s="74"/>
      <c r="G22" s="74">
        <v>539</v>
      </c>
      <c r="H22" s="74"/>
      <c r="I22" s="74">
        <v>498</v>
      </c>
      <c r="J22" s="74"/>
      <c r="K22" s="74">
        <v>52</v>
      </c>
      <c r="L22" s="74"/>
      <c r="M22" s="74">
        <f t="shared" si="0"/>
        <v>2067</v>
      </c>
      <c r="N22" s="74">
        <v>3</v>
      </c>
      <c r="O22" s="74">
        <f t="shared" si="1"/>
        <v>2070</v>
      </c>
      <c r="P22"/>
    </row>
    <row r="23" spans="1:16">
      <c r="A23" s="234"/>
      <c r="B23" s="73" t="s">
        <v>239</v>
      </c>
      <c r="C23" s="73" t="s">
        <v>20</v>
      </c>
      <c r="D23" s="74">
        <v>7538</v>
      </c>
      <c r="E23" s="74">
        <v>76</v>
      </c>
      <c r="F23" s="74">
        <v>4</v>
      </c>
      <c r="G23" s="74">
        <v>5657</v>
      </c>
      <c r="H23" s="74">
        <v>1</v>
      </c>
      <c r="I23" s="74">
        <v>4688</v>
      </c>
      <c r="J23" s="74">
        <v>7</v>
      </c>
      <c r="K23" s="74"/>
      <c r="L23" s="74">
        <v>96</v>
      </c>
      <c r="M23" s="74">
        <f t="shared" si="0"/>
        <v>18067</v>
      </c>
      <c r="N23" s="74"/>
      <c r="O23" s="74">
        <f t="shared" si="1"/>
        <v>18067</v>
      </c>
      <c r="P23"/>
    </row>
    <row r="24" spans="1:16">
      <c r="A24" s="234"/>
      <c r="B24" s="73" t="s">
        <v>240</v>
      </c>
      <c r="C24" s="73" t="s">
        <v>21</v>
      </c>
      <c r="D24" s="74">
        <v>2421</v>
      </c>
      <c r="E24" s="74">
        <v>77</v>
      </c>
      <c r="F24" s="74"/>
      <c r="G24" s="74">
        <v>1897</v>
      </c>
      <c r="H24" s="74"/>
      <c r="I24" s="74">
        <v>1718</v>
      </c>
      <c r="J24" s="74"/>
      <c r="K24" s="74">
        <v>39</v>
      </c>
      <c r="L24" s="74"/>
      <c r="M24" s="74">
        <f t="shared" si="0"/>
        <v>6152</v>
      </c>
      <c r="N24" s="74"/>
      <c r="O24" s="74">
        <f t="shared" si="1"/>
        <v>6152</v>
      </c>
      <c r="P24"/>
    </row>
    <row r="25" spans="1:16">
      <c r="A25" s="234"/>
      <c r="B25" s="73" t="s">
        <v>241</v>
      </c>
      <c r="C25" s="73" t="s">
        <v>22</v>
      </c>
      <c r="D25" s="74">
        <v>1434</v>
      </c>
      <c r="E25" s="74">
        <v>101</v>
      </c>
      <c r="F25" s="74"/>
      <c r="G25" s="74">
        <v>1115</v>
      </c>
      <c r="H25" s="74"/>
      <c r="I25" s="74">
        <v>996</v>
      </c>
      <c r="J25" s="74"/>
      <c r="K25" s="74">
        <v>2</v>
      </c>
      <c r="L25" s="74"/>
      <c r="M25" s="74">
        <f t="shared" si="0"/>
        <v>3648</v>
      </c>
      <c r="N25" s="74"/>
      <c r="O25" s="74">
        <f t="shared" si="1"/>
        <v>3648</v>
      </c>
      <c r="P25"/>
    </row>
    <row r="26" spans="1:16">
      <c r="A26" s="234"/>
      <c r="B26" s="73" t="s">
        <v>242</v>
      </c>
      <c r="C26" s="73" t="s">
        <v>23</v>
      </c>
      <c r="D26" s="74">
        <v>5950</v>
      </c>
      <c r="E26" s="74">
        <v>252</v>
      </c>
      <c r="F26" s="74"/>
      <c r="G26" s="74">
        <v>4452</v>
      </c>
      <c r="H26" s="74">
        <v>45</v>
      </c>
      <c r="I26" s="74">
        <v>4005</v>
      </c>
      <c r="K26" s="74">
        <v>84</v>
      </c>
      <c r="L26" s="74">
        <v>68</v>
      </c>
      <c r="M26" s="74">
        <f t="shared" si="0"/>
        <v>14856</v>
      </c>
      <c r="N26" s="74"/>
      <c r="O26" s="74">
        <f t="shared" si="1"/>
        <v>14856</v>
      </c>
      <c r="P26"/>
    </row>
    <row r="27" spans="1:16">
      <c r="A27" s="234"/>
      <c r="B27" s="73" t="s">
        <v>243</v>
      </c>
      <c r="C27" s="73" t="s">
        <v>24</v>
      </c>
      <c r="D27" s="74">
        <v>18859</v>
      </c>
      <c r="E27" s="74">
        <v>942</v>
      </c>
      <c r="F27" s="74">
        <v>36</v>
      </c>
      <c r="G27" s="74">
        <v>15695</v>
      </c>
      <c r="H27" s="74">
        <v>1</v>
      </c>
      <c r="I27" s="74">
        <v>12268</v>
      </c>
      <c r="J27" s="74">
        <v>1</v>
      </c>
      <c r="K27" s="74">
        <v>121</v>
      </c>
      <c r="L27" s="74">
        <v>668</v>
      </c>
      <c r="M27" s="74">
        <f t="shared" si="0"/>
        <v>48591</v>
      </c>
      <c r="N27" s="74"/>
      <c r="O27" s="74">
        <f t="shared" si="1"/>
        <v>48591</v>
      </c>
      <c r="P27"/>
    </row>
    <row r="28" spans="1:16">
      <c r="A28" s="234"/>
      <c r="B28" s="73" t="s">
        <v>244</v>
      </c>
      <c r="C28" s="73" t="s">
        <v>48</v>
      </c>
      <c r="D28" s="74">
        <v>4573</v>
      </c>
      <c r="E28" s="74">
        <v>236</v>
      </c>
      <c r="F28" s="74"/>
      <c r="G28" s="74">
        <v>3465</v>
      </c>
      <c r="H28" s="74"/>
      <c r="I28" s="74">
        <v>2907</v>
      </c>
      <c r="J28" s="74"/>
      <c r="K28" s="74"/>
      <c r="L28" s="74"/>
      <c r="M28" s="74">
        <f t="shared" si="0"/>
        <v>11181</v>
      </c>
      <c r="N28" s="74">
        <v>3</v>
      </c>
      <c r="O28" s="74">
        <f t="shared" si="1"/>
        <v>11184</v>
      </c>
      <c r="P28"/>
    </row>
    <row r="29" spans="1:16">
      <c r="A29" s="234"/>
      <c r="B29" s="73" t="s">
        <v>245</v>
      </c>
      <c r="C29" s="73" t="s">
        <v>26</v>
      </c>
      <c r="D29" s="74">
        <v>1947</v>
      </c>
      <c r="E29" s="74">
        <v>59</v>
      </c>
      <c r="F29" s="74"/>
      <c r="G29" s="74">
        <v>1393</v>
      </c>
      <c r="H29" s="74"/>
      <c r="I29" s="74">
        <v>1221</v>
      </c>
      <c r="J29" s="74"/>
      <c r="K29" s="74">
        <v>77</v>
      </c>
      <c r="L29" s="74"/>
      <c r="M29" s="74">
        <f t="shared" si="0"/>
        <v>4697</v>
      </c>
      <c r="N29" s="74"/>
      <c r="O29" s="74">
        <f t="shared" si="1"/>
        <v>4697</v>
      </c>
      <c r="P29"/>
    </row>
    <row r="30" spans="1:16">
      <c r="A30" s="234"/>
      <c r="B30" s="73" t="s">
        <v>246</v>
      </c>
      <c r="C30" s="73" t="s">
        <v>27</v>
      </c>
      <c r="D30" s="74">
        <v>1127</v>
      </c>
      <c r="E30" s="74">
        <v>74</v>
      </c>
      <c r="F30" s="74">
        <v>5</v>
      </c>
      <c r="G30" s="74">
        <v>979</v>
      </c>
      <c r="H30" s="74">
        <v>3</v>
      </c>
      <c r="I30" s="74">
        <v>795</v>
      </c>
      <c r="J30" s="74">
        <v>6</v>
      </c>
      <c r="K30" s="74">
        <v>76</v>
      </c>
      <c r="L30" s="74"/>
      <c r="M30" s="74">
        <f t="shared" si="0"/>
        <v>3065</v>
      </c>
      <c r="N30" s="74"/>
      <c r="O30" s="74">
        <f t="shared" si="1"/>
        <v>3065</v>
      </c>
      <c r="P30"/>
    </row>
    <row r="31" spans="1:16">
      <c r="A31" s="234"/>
      <c r="B31" s="73" t="s">
        <v>247</v>
      </c>
      <c r="C31" s="73" t="s">
        <v>28</v>
      </c>
      <c r="D31" s="74">
        <v>8908</v>
      </c>
      <c r="E31" s="74">
        <v>261</v>
      </c>
      <c r="F31" s="74">
        <v>1</v>
      </c>
      <c r="G31" s="74">
        <v>6808</v>
      </c>
      <c r="H31" s="74"/>
      <c r="I31" s="74">
        <v>5226</v>
      </c>
      <c r="J31" s="74"/>
      <c r="K31" s="74">
        <v>4</v>
      </c>
      <c r="L31" s="74">
        <v>143</v>
      </c>
      <c r="M31" s="74">
        <f t="shared" si="0"/>
        <v>21351</v>
      </c>
      <c r="N31" s="74">
        <v>4</v>
      </c>
      <c r="O31" s="74">
        <f t="shared" si="1"/>
        <v>21355</v>
      </c>
      <c r="P31"/>
    </row>
    <row r="32" spans="1:16">
      <c r="A32" s="234"/>
      <c r="B32" s="73" t="s">
        <v>248</v>
      </c>
      <c r="C32" s="73" t="s">
        <v>29</v>
      </c>
      <c r="D32" s="74">
        <v>2917</v>
      </c>
      <c r="E32" s="74">
        <v>95</v>
      </c>
      <c r="F32" s="74"/>
      <c r="G32" s="74">
        <v>2285</v>
      </c>
      <c r="H32" s="74"/>
      <c r="I32" s="74">
        <v>2100</v>
      </c>
      <c r="J32" s="74">
        <v>42</v>
      </c>
      <c r="K32" s="74"/>
      <c r="L32" s="74"/>
      <c r="M32" s="74">
        <f t="shared" si="0"/>
        <v>7439</v>
      </c>
      <c r="N32" s="74"/>
      <c r="O32" s="74">
        <f t="shared" si="1"/>
        <v>7439</v>
      </c>
      <c r="P32"/>
    </row>
    <row r="33" spans="1:17">
      <c r="A33" s="234"/>
      <c r="B33" s="73" t="s">
        <v>249</v>
      </c>
      <c r="C33" s="73" t="s">
        <v>47</v>
      </c>
      <c r="D33" s="74">
        <v>1463</v>
      </c>
      <c r="E33" s="74">
        <v>4</v>
      </c>
      <c r="F33" s="74"/>
      <c r="G33" s="74">
        <v>1040</v>
      </c>
      <c r="H33" s="74"/>
      <c r="I33" s="74">
        <v>896</v>
      </c>
      <c r="J33" s="74"/>
      <c r="K33" s="74">
        <v>4</v>
      </c>
      <c r="L33" s="74">
        <v>11</v>
      </c>
      <c r="M33" s="74">
        <f t="shared" si="0"/>
        <v>3418</v>
      </c>
      <c r="N33" s="74"/>
      <c r="O33" s="74">
        <f t="shared" si="1"/>
        <v>3418</v>
      </c>
      <c r="P33"/>
    </row>
    <row r="34" spans="1:17">
      <c r="A34" s="234"/>
      <c r="B34" s="73" t="s">
        <v>250</v>
      </c>
      <c r="C34" s="73" t="s">
        <v>31</v>
      </c>
      <c r="D34" s="74">
        <v>3406</v>
      </c>
      <c r="E34" s="74">
        <v>98</v>
      </c>
      <c r="F34" s="74"/>
      <c r="G34" s="74">
        <v>2878</v>
      </c>
      <c r="H34" s="74">
        <v>2</v>
      </c>
      <c r="I34" s="74">
        <v>2230</v>
      </c>
      <c r="J34" s="74"/>
      <c r="K34" s="74">
        <v>8</v>
      </c>
      <c r="L34" s="74"/>
      <c r="M34" s="74">
        <f t="shared" si="0"/>
        <v>8622</v>
      </c>
      <c r="N34" s="74"/>
      <c r="O34" s="74">
        <f t="shared" si="1"/>
        <v>8622</v>
      </c>
      <c r="P34"/>
    </row>
    <row r="35" spans="1:17">
      <c r="A35" s="234"/>
      <c r="B35" s="73" t="s">
        <v>251</v>
      </c>
      <c r="C35" s="73" t="s">
        <v>32</v>
      </c>
      <c r="D35" s="74">
        <v>2322</v>
      </c>
      <c r="E35" s="74">
        <v>104</v>
      </c>
      <c r="F35" s="74">
        <v>3</v>
      </c>
      <c r="G35" s="74">
        <v>1638</v>
      </c>
      <c r="H35" s="74">
        <v>27</v>
      </c>
      <c r="I35" s="74">
        <v>1445</v>
      </c>
      <c r="J35" s="74">
        <v>42</v>
      </c>
      <c r="K35" s="74">
        <v>135</v>
      </c>
      <c r="L35" s="74">
        <v>13</v>
      </c>
      <c r="M35" s="74">
        <f t="shared" si="0"/>
        <v>5729</v>
      </c>
      <c r="N35" s="74">
        <v>2</v>
      </c>
      <c r="O35" s="74">
        <f t="shared" si="1"/>
        <v>5731</v>
      </c>
      <c r="P35"/>
    </row>
    <row r="36" spans="1:17">
      <c r="A36" s="234"/>
      <c r="B36" s="73" t="s">
        <v>252</v>
      </c>
      <c r="C36" s="73" t="s">
        <v>33</v>
      </c>
      <c r="D36" s="74">
        <v>3909</v>
      </c>
      <c r="E36" s="74">
        <v>66</v>
      </c>
      <c r="F36" s="74"/>
      <c r="G36" s="74">
        <v>2266</v>
      </c>
      <c r="H36" s="74"/>
      <c r="I36" s="74">
        <v>2275</v>
      </c>
      <c r="J36" s="74"/>
      <c r="K36" s="74">
        <v>39</v>
      </c>
      <c r="L36" s="74">
        <v>22</v>
      </c>
      <c r="M36" s="74">
        <f t="shared" si="0"/>
        <v>8577</v>
      </c>
      <c r="N36" s="74"/>
      <c r="O36" s="74">
        <f t="shared" si="1"/>
        <v>8577</v>
      </c>
      <c r="P36"/>
    </row>
    <row r="37" spans="1:17">
      <c r="A37" s="234"/>
      <c r="B37" s="73" t="s">
        <v>253</v>
      </c>
      <c r="C37" s="73" t="s">
        <v>34</v>
      </c>
      <c r="D37" s="74">
        <v>6180</v>
      </c>
      <c r="E37" s="74">
        <v>129</v>
      </c>
      <c r="F37" s="74">
        <v>1</v>
      </c>
      <c r="G37" s="74">
        <v>5163</v>
      </c>
      <c r="H37" s="74">
        <v>1</v>
      </c>
      <c r="I37" s="74">
        <v>3517</v>
      </c>
      <c r="J37" s="74"/>
      <c r="K37" s="74">
        <v>286</v>
      </c>
      <c r="L37" s="74"/>
      <c r="M37" s="74">
        <f t="shared" si="0"/>
        <v>15277</v>
      </c>
      <c r="N37" s="74"/>
      <c r="O37" s="74">
        <f t="shared" si="1"/>
        <v>15277</v>
      </c>
      <c r="P37"/>
    </row>
    <row r="38" spans="1:17">
      <c r="A38" s="234"/>
      <c r="B38" s="73" t="s">
        <v>254</v>
      </c>
      <c r="C38" s="73" t="s">
        <v>35</v>
      </c>
      <c r="D38" s="74">
        <v>2206</v>
      </c>
      <c r="E38" s="74">
        <v>42</v>
      </c>
      <c r="F38" s="74"/>
      <c r="G38" s="74">
        <v>1768</v>
      </c>
      <c r="H38" s="74"/>
      <c r="I38" s="74">
        <v>1669</v>
      </c>
      <c r="J38" s="74"/>
      <c r="K38" s="74"/>
      <c r="L38" s="74"/>
      <c r="M38" s="74">
        <f t="shared" si="0"/>
        <v>5685</v>
      </c>
      <c r="N38" s="74"/>
      <c r="O38" s="74">
        <f t="shared" si="1"/>
        <v>5685</v>
      </c>
      <c r="P38"/>
    </row>
    <row r="39" spans="1:17">
      <c r="A39" s="234"/>
      <c r="B39" s="73" t="s">
        <v>255</v>
      </c>
      <c r="C39" s="73" t="s">
        <v>36</v>
      </c>
      <c r="D39" s="74">
        <v>3276</v>
      </c>
      <c r="E39" s="74">
        <v>119</v>
      </c>
      <c r="F39" s="74"/>
      <c r="G39" s="74">
        <v>2968</v>
      </c>
      <c r="H39" s="74">
        <v>1</v>
      </c>
      <c r="I39" s="74">
        <v>2329</v>
      </c>
      <c r="J39" s="74">
        <v>1</v>
      </c>
      <c r="K39" s="74">
        <v>8</v>
      </c>
      <c r="L39" s="74">
        <v>5</v>
      </c>
      <c r="M39" s="74">
        <f t="shared" si="0"/>
        <v>8707</v>
      </c>
      <c r="N39" s="74"/>
      <c r="O39" s="74">
        <f t="shared" si="1"/>
        <v>8707</v>
      </c>
      <c r="P39"/>
    </row>
    <row r="40" spans="1:17">
      <c r="A40" s="234"/>
      <c r="B40" s="73" t="s">
        <v>256</v>
      </c>
      <c r="C40" s="73" t="s">
        <v>37</v>
      </c>
      <c r="D40" s="74">
        <v>1320</v>
      </c>
      <c r="E40" s="74">
        <v>74</v>
      </c>
      <c r="F40" s="74"/>
      <c r="G40" s="74">
        <v>1080</v>
      </c>
      <c r="H40" s="74">
        <v>1</v>
      </c>
      <c r="I40" s="74">
        <v>768</v>
      </c>
      <c r="J40" s="74"/>
      <c r="K40" s="74"/>
      <c r="L40" s="74"/>
      <c r="M40" s="74">
        <f t="shared" si="0"/>
        <v>3243</v>
      </c>
      <c r="N40" s="74"/>
      <c r="O40" s="74">
        <f t="shared" si="1"/>
        <v>3243</v>
      </c>
      <c r="P40"/>
    </row>
    <row r="41" spans="1:17">
      <c r="A41" s="234"/>
      <c r="B41" s="73" t="s">
        <v>257</v>
      </c>
      <c r="C41" s="73" t="s">
        <v>46</v>
      </c>
      <c r="D41" s="74">
        <v>3208</v>
      </c>
      <c r="E41" s="74">
        <v>26</v>
      </c>
      <c r="F41" s="74"/>
      <c r="G41" s="74">
        <v>3008</v>
      </c>
      <c r="H41" s="74"/>
      <c r="I41" s="74">
        <v>2869</v>
      </c>
      <c r="J41" s="74"/>
      <c r="K41" s="74">
        <v>4</v>
      </c>
      <c r="L41" s="74"/>
      <c r="M41" s="74">
        <f t="shared" si="0"/>
        <v>9115</v>
      </c>
      <c r="N41" s="74"/>
      <c r="O41" s="74">
        <f t="shared" si="1"/>
        <v>9115</v>
      </c>
      <c r="P41"/>
    </row>
    <row r="42" spans="1:17">
      <c r="A42" s="234"/>
      <c r="B42" s="73" t="s">
        <v>258</v>
      </c>
      <c r="C42" s="73" t="s">
        <v>39</v>
      </c>
      <c r="D42" s="74">
        <v>2052</v>
      </c>
      <c r="E42" s="74">
        <v>81</v>
      </c>
      <c r="F42" s="74"/>
      <c r="G42" s="74">
        <v>1692</v>
      </c>
      <c r="H42" s="74"/>
      <c r="I42" s="74">
        <v>1419</v>
      </c>
      <c r="J42" s="74">
        <v>2</v>
      </c>
      <c r="K42" s="74">
        <v>12</v>
      </c>
      <c r="L42" s="74"/>
      <c r="M42" s="74">
        <f t="shared" si="0"/>
        <v>5258</v>
      </c>
      <c r="N42" s="74"/>
      <c r="O42" s="74">
        <f t="shared" si="1"/>
        <v>5258</v>
      </c>
      <c r="P42"/>
    </row>
    <row r="43" spans="1:17">
      <c r="A43" s="234"/>
      <c r="B43" s="73" t="s">
        <v>259</v>
      </c>
      <c r="C43" s="73" t="s">
        <v>40</v>
      </c>
      <c r="D43" s="74">
        <v>675</v>
      </c>
      <c r="E43" s="74">
        <v>51</v>
      </c>
      <c r="F43" s="74"/>
      <c r="G43" s="74">
        <v>476</v>
      </c>
      <c r="H43" s="74"/>
      <c r="I43" s="74">
        <v>350</v>
      </c>
      <c r="J43" s="74"/>
      <c r="K43" s="74"/>
      <c r="L43" s="74"/>
      <c r="M43" s="74">
        <f t="shared" si="0"/>
        <v>1552</v>
      </c>
      <c r="N43" s="74"/>
      <c r="O43" s="74">
        <f t="shared" si="1"/>
        <v>1552</v>
      </c>
      <c r="P43"/>
    </row>
    <row r="44" spans="1:17">
      <c r="A44" s="234"/>
      <c r="B44" s="238" t="s">
        <v>260</v>
      </c>
      <c r="C44" s="238"/>
      <c r="D44" s="239">
        <f t="shared" ref="D44:L44" si="2">SUM(D14:D43)</f>
        <v>104486</v>
      </c>
      <c r="E44" s="239">
        <f t="shared" si="2"/>
        <v>3805</v>
      </c>
      <c r="F44" s="239">
        <f t="shared" si="2"/>
        <v>50</v>
      </c>
      <c r="G44" s="239">
        <f t="shared" si="2"/>
        <v>82096</v>
      </c>
      <c r="H44" s="239">
        <f t="shared" si="2"/>
        <v>86</v>
      </c>
      <c r="I44" s="239">
        <f t="shared" si="2"/>
        <v>68168</v>
      </c>
      <c r="J44" s="239">
        <f t="shared" si="2"/>
        <v>111</v>
      </c>
      <c r="K44" s="239">
        <f t="shared" si="2"/>
        <v>1273</v>
      </c>
      <c r="L44" s="239">
        <f t="shared" si="2"/>
        <v>1149</v>
      </c>
      <c r="M44" s="239">
        <f>SUM(D44:L44)</f>
        <v>261224</v>
      </c>
      <c r="N44" s="239">
        <f>SUM(N14:N43)</f>
        <v>12</v>
      </c>
      <c r="O44" s="239">
        <f>SUM(O14:O43)</f>
        <v>261236</v>
      </c>
      <c r="P44"/>
    </row>
    <row r="45" spans="1:17" ht="6.75" customHeight="1">
      <c r="A45" s="234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/>
    </row>
    <row r="46" spans="1:17">
      <c r="A46" s="234"/>
      <c r="B46" s="73" t="s">
        <v>261</v>
      </c>
      <c r="C46" s="73" t="s">
        <v>78</v>
      </c>
      <c r="D46" s="73">
        <v>18720</v>
      </c>
      <c r="E46" s="74">
        <v>790</v>
      </c>
      <c r="F46" s="74">
        <v>3</v>
      </c>
      <c r="G46" s="74">
        <v>12498</v>
      </c>
      <c r="H46" s="74">
        <v>1</v>
      </c>
      <c r="I46" s="74">
        <v>10721</v>
      </c>
      <c r="J46" s="74">
        <v>16</v>
      </c>
      <c r="K46" s="74">
        <v>1463</v>
      </c>
      <c r="L46" s="74"/>
      <c r="M46" s="74">
        <f t="shared" ref="M46:M49" si="3">SUM(D46:L46)</f>
        <v>44212</v>
      </c>
      <c r="N46" s="74">
        <v>20</v>
      </c>
      <c r="O46" s="74">
        <f>M46+N46</f>
        <v>44232</v>
      </c>
      <c r="P46"/>
    </row>
    <row r="47" spans="1:17">
      <c r="A47" s="234"/>
      <c r="B47" s="73" t="s">
        <v>262</v>
      </c>
      <c r="C47" s="73" t="s">
        <v>43</v>
      </c>
      <c r="D47" s="73">
        <v>2314</v>
      </c>
      <c r="E47" s="74">
        <v>130</v>
      </c>
      <c r="F47" s="74"/>
      <c r="G47" s="74">
        <v>2057</v>
      </c>
      <c r="H47" s="74"/>
      <c r="I47" s="74">
        <v>1784</v>
      </c>
      <c r="J47" s="74"/>
      <c r="K47" s="74">
        <v>95</v>
      </c>
      <c r="L47" s="74"/>
      <c r="M47" s="74">
        <f t="shared" si="3"/>
        <v>6380</v>
      </c>
      <c r="N47" s="74">
        <v>2</v>
      </c>
      <c r="O47" s="74">
        <f>M47+N47</f>
        <v>6382</v>
      </c>
      <c r="P47"/>
    </row>
    <row r="48" spans="1:17">
      <c r="A48" s="234"/>
      <c r="B48" s="234"/>
      <c r="C48" s="240" t="s">
        <v>263</v>
      </c>
      <c r="D48" s="241">
        <f t="shared" ref="D48:O48" si="4">SUM(D46:D47)</f>
        <v>21034</v>
      </c>
      <c r="E48" s="241">
        <f t="shared" si="4"/>
        <v>920</v>
      </c>
      <c r="F48" s="241">
        <f t="shared" si="4"/>
        <v>3</v>
      </c>
      <c r="G48" s="241">
        <f t="shared" si="4"/>
        <v>14555</v>
      </c>
      <c r="H48" s="241">
        <f t="shared" si="4"/>
        <v>1</v>
      </c>
      <c r="I48" s="241">
        <f t="shared" si="4"/>
        <v>12505</v>
      </c>
      <c r="J48" s="241">
        <f t="shared" si="4"/>
        <v>16</v>
      </c>
      <c r="K48" s="241">
        <f t="shared" si="4"/>
        <v>1558</v>
      </c>
      <c r="L48" s="241">
        <f t="shared" si="4"/>
        <v>0</v>
      </c>
      <c r="M48" s="241">
        <f t="shared" si="3"/>
        <v>50592</v>
      </c>
      <c r="N48" s="241">
        <f t="shared" si="4"/>
        <v>22</v>
      </c>
      <c r="O48" s="241">
        <f t="shared" si="4"/>
        <v>50614</v>
      </c>
      <c r="P48"/>
      <c r="Q48" t="s">
        <v>218</v>
      </c>
    </row>
    <row r="49" spans="1:18">
      <c r="A49" s="234"/>
      <c r="B49" s="234"/>
      <c r="C49" s="238" t="s">
        <v>72</v>
      </c>
      <c r="D49" s="239">
        <f t="shared" ref="D49:O49" si="5">D48+D44</f>
        <v>125520</v>
      </c>
      <c r="E49" s="239">
        <f t="shared" si="5"/>
        <v>4725</v>
      </c>
      <c r="F49" s="239">
        <f t="shared" si="5"/>
        <v>53</v>
      </c>
      <c r="G49" s="239">
        <f t="shared" si="5"/>
        <v>96651</v>
      </c>
      <c r="H49" s="239">
        <f t="shared" si="5"/>
        <v>87</v>
      </c>
      <c r="I49" s="239">
        <f>I48+I44</f>
        <v>80673</v>
      </c>
      <c r="J49" s="239">
        <f t="shared" si="5"/>
        <v>127</v>
      </c>
      <c r="K49" s="239">
        <f t="shared" si="5"/>
        <v>2831</v>
      </c>
      <c r="L49" s="239">
        <f t="shared" si="5"/>
        <v>1149</v>
      </c>
      <c r="M49" s="239">
        <f t="shared" si="3"/>
        <v>311816</v>
      </c>
      <c r="N49" s="239">
        <f t="shared" si="5"/>
        <v>34</v>
      </c>
      <c r="O49" s="239">
        <f t="shared" si="5"/>
        <v>311850</v>
      </c>
      <c r="P49"/>
      <c r="Q49" s="27">
        <f>SUM(E49:L49)</f>
        <v>186296</v>
      </c>
    </row>
    <row r="50" spans="1:18" ht="6.75" customHeight="1">
      <c r="A50" s="234"/>
      <c r="B50" s="234"/>
      <c r="C50" s="234"/>
      <c r="D50" s="234"/>
      <c r="E50" s="242"/>
      <c r="F50" s="242"/>
      <c r="G50" s="242"/>
      <c r="H50" s="242"/>
      <c r="I50" s="242"/>
      <c r="J50" s="242"/>
      <c r="K50" s="242"/>
      <c r="L50" s="242"/>
      <c r="M50" s="242"/>
      <c r="N50" s="242"/>
      <c r="O50" s="242"/>
      <c r="P50"/>
    </row>
    <row r="51" spans="1:18">
      <c r="A51" s="234"/>
      <c r="B51" t="s">
        <v>264</v>
      </c>
      <c r="E51" s="242"/>
      <c r="F51" s="242"/>
      <c r="G51" s="242"/>
      <c r="H51" s="242"/>
      <c r="I51" s="242"/>
      <c r="J51" s="242"/>
      <c r="K51" s="242"/>
      <c r="L51" s="242"/>
      <c r="M51" s="242"/>
      <c r="N51" s="242"/>
      <c r="O51" s="242"/>
      <c r="P51"/>
    </row>
    <row r="52" spans="1:18" ht="14.25" customHeight="1">
      <c r="A52" s="234"/>
      <c r="B52" s="749" t="s">
        <v>265</v>
      </c>
      <c r="C52" s="749" t="s">
        <v>64</v>
      </c>
      <c r="D52" s="750" t="s">
        <v>217</v>
      </c>
      <c r="E52" s="752" t="s">
        <v>218</v>
      </c>
      <c r="F52" s="752"/>
      <c r="G52" s="752"/>
      <c r="H52" s="752"/>
      <c r="I52" s="752"/>
      <c r="J52" s="752"/>
      <c r="K52" s="753" t="s">
        <v>219</v>
      </c>
      <c r="L52" s="750" t="s">
        <v>220</v>
      </c>
      <c r="M52" s="753" t="s">
        <v>221</v>
      </c>
      <c r="N52" s="754" t="s">
        <v>222</v>
      </c>
      <c r="O52" s="753" t="s">
        <v>223</v>
      </c>
      <c r="P52"/>
    </row>
    <row r="53" spans="1:18">
      <c r="A53" s="234"/>
      <c r="B53" s="749"/>
      <c r="C53" s="749"/>
      <c r="D53" s="751"/>
      <c r="E53" s="243" t="s">
        <v>224</v>
      </c>
      <c r="F53" s="243" t="s">
        <v>225</v>
      </c>
      <c r="G53" s="243" t="s">
        <v>226</v>
      </c>
      <c r="H53" s="243" t="s">
        <v>227</v>
      </c>
      <c r="I53" s="243" t="s">
        <v>228</v>
      </c>
      <c r="J53" s="243" t="s">
        <v>229</v>
      </c>
      <c r="K53" s="753"/>
      <c r="L53" s="751"/>
      <c r="M53" s="753"/>
      <c r="N53" s="754"/>
      <c r="O53" s="753"/>
      <c r="P53"/>
    </row>
    <row r="54" spans="1:18">
      <c r="A54" s="234"/>
      <c r="B54" s="73">
        <v>11</v>
      </c>
      <c r="C54" s="73" t="s">
        <v>20</v>
      </c>
      <c r="D54" s="73">
        <v>40</v>
      </c>
      <c r="E54" s="74">
        <v>1</v>
      </c>
      <c r="F54" s="73"/>
      <c r="G54" s="74">
        <v>30</v>
      </c>
      <c r="H54" s="73"/>
      <c r="I54" s="74">
        <v>18</v>
      </c>
      <c r="J54" s="73"/>
      <c r="K54" s="73"/>
      <c r="L54" s="73"/>
      <c r="M54" s="74">
        <f t="shared" ref="M54:M56" si="6">SUM(D54:L54)</f>
        <v>89</v>
      </c>
      <c r="N54" s="74"/>
      <c r="O54" s="74">
        <f>SUM(M54+N54)</f>
        <v>89</v>
      </c>
    </row>
    <row r="55" spans="1:18">
      <c r="A55" s="234"/>
      <c r="B55" s="73">
        <v>14</v>
      </c>
      <c r="C55" s="73" t="s">
        <v>23</v>
      </c>
      <c r="D55" s="73">
        <v>160</v>
      </c>
      <c r="E55" s="74">
        <v>1</v>
      </c>
      <c r="F55" s="73"/>
      <c r="G55" s="74">
        <v>131</v>
      </c>
      <c r="H55" s="73"/>
      <c r="I55" s="74">
        <v>102</v>
      </c>
      <c r="J55" s="73"/>
      <c r="K55" s="73">
        <v>38</v>
      </c>
      <c r="L55" s="73"/>
      <c r="M55" s="74">
        <f t="shared" si="6"/>
        <v>432</v>
      </c>
      <c r="N55" s="74"/>
      <c r="O55" s="74">
        <f>M55+N55</f>
        <v>432</v>
      </c>
    </row>
    <row r="56" spans="1:18">
      <c r="A56" s="234"/>
      <c r="B56" s="240" t="s">
        <v>266</v>
      </c>
      <c r="C56" s="240"/>
      <c r="D56" s="241">
        <f t="shared" ref="D56:O56" si="7">D55+D54</f>
        <v>200</v>
      </c>
      <c r="E56" s="241">
        <f t="shared" si="7"/>
        <v>2</v>
      </c>
      <c r="F56" s="241">
        <f t="shared" si="7"/>
        <v>0</v>
      </c>
      <c r="G56" s="241">
        <f t="shared" si="7"/>
        <v>161</v>
      </c>
      <c r="H56" s="241">
        <f t="shared" si="7"/>
        <v>0</v>
      </c>
      <c r="I56" s="241">
        <f t="shared" si="7"/>
        <v>120</v>
      </c>
      <c r="J56" s="241">
        <f t="shared" si="7"/>
        <v>0</v>
      </c>
      <c r="K56" s="241">
        <f t="shared" si="7"/>
        <v>38</v>
      </c>
      <c r="L56" s="241">
        <f t="shared" si="7"/>
        <v>0</v>
      </c>
      <c r="M56" s="241">
        <f t="shared" si="6"/>
        <v>521</v>
      </c>
      <c r="N56" s="241">
        <f t="shared" si="7"/>
        <v>0</v>
      </c>
      <c r="O56" s="241">
        <f t="shared" si="7"/>
        <v>521</v>
      </c>
    </row>
    <row r="57" spans="1:18" ht="9.75" customHeight="1">
      <c r="A57" s="234"/>
      <c r="B57" s="234"/>
      <c r="C57" s="234"/>
      <c r="D57" s="234"/>
      <c r="E57" s="242"/>
      <c r="F57" s="242"/>
      <c r="G57" s="242"/>
      <c r="H57" s="242"/>
      <c r="I57" s="242"/>
      <c r="J57" s="242"/>
      <c r="K57" s="242"/>
      <c r="L57" s="242"/>
      <c r="M57" s="242"/>
      <c r="N57" s="242"/>
      <c r="O57" s="242"/>
    </row>
    <row r="58" spans="1:18" ht="15" customHeight="1">
      <c r="A58" s="234"/>
      <c r="B58" s="749" t="s">
        <v>265</v>
      </c>
      <c r="C58" s="749" t="s">
        <v>64</v>
      </c>
      <c r="D58" s="750" t="s">
        <v>217</v>
      </c>
      <c r="E58" s="752" t="s">
        <v>218</v>
      </c>
      <c r="F58" s="752"/>
      <c r="G58" s="752"/>
      <c r="H58" s="752"/>
      <c r="I58" s="752"/>
      <c r="J58" s="752"/>
      <c r="K58" s="753" t="s">
        <v>219</v>
      </c>
      <c r="L58" s="750" t="s">
        <v>220</v>
      </c>
      <c r="M58" s="753" t="s">
        <v>221</v>
      </c>
      <c r="N58" s="754" t="s">
        <v>222</v>
      </c>
      <c r="O58" s="753" t="s">
        <v>223</v>
      </c>
    </row>
    <row r="59" spans="1:18">
      <c r="A59" s="234"/>
      <c r="B59" s="749"/>
      <c r="C59" s="749"/>
      <c r="D59" s="751"/>
      <c r="E59" s="243" t="s">
        <v>224</v>
      </c>
      <c r="F59" s="243" t="s">
        <v>225</v>
      </c>
      <c r="G59" s="243" t="s">
        <v>226</v>
      </c>
      <c r="H59" s="243" t="s">
        <v>227</v>
      </c>
      <c r="I59" s="243" t="s">
        <v>228</v>
      </c>
      <c r="J59" s="243" t="s">
        <v>229</v>
      </c>
      <c r="K59" s="753"/>
      <c r="L59" s="751"/>
      <c r="M59" s="753"/>
      <c r="N59" s="754"/>
      <c r="O59" s="753"/>
    </row>
    <row r="60" spans="1:18">
      <c r="A60" s="234"/>
      <c r="B60" s="240" t="s">
        <v>267</v>
      </c>
      <c r="C60" s="240"/>
      <c r="D60" s="241">
        <f t="shared" ref="D60:O60" si="8">D56+D49</f>
        <v>125720</v>
      </c>
      <c r="E60" s="241">
        <f t="shared" si="8"/>
        <v>4727</v>
      </c>
      <c r="F60" s="241">
        <f>F56+F49</f>
        <v>53</v>
      </c>
      <c r="G60" s="241">
        <f t="shared" si="8"/>
        <v>96812</v>
      </c>
      <c r="H60" s="241">
        <f>H56+H49</f>
        <v>87</v>
      </c>
      <c r="I60" s="241">
        <f>I56+I49</f>
        <v>80793</v>
      </c>
      <c r="J60" s="241">
        <f t="shared" si="8"/>
        <v>127</v>
      </c>
      <c r="K60" s="241">
        <f t="shared" si="8"/>
        <v>2869</v>
      </c>
      <c r="L60" s="241">
        <f t="shared" si="8"/>
        <v>1149</v>
      </c>
      <c r="M60" s="241">
        <f>SUM(D60:L60)</f>
        <v>312337</v>
      </c>
      <c r="N60" s="241">
        <f t="shared" si="8"/>
        <v>34</v>
      </c>
      <c r="O60" s="241">
        <f t="shared" si="8"/>
        <v>312371</v>
      </c>
      <c r="R60" s="27"/>
    </row>
    <row r="62" spans="1:18">
      <c r="O62" s="27"/>
    </row>
  </sheetData>
  <mergeCells count="29">
    <mergeCell ref="A3:O3"/>
    <mergeCell ref="A10:O10"/>
    <mergeCell ref="B12:B13"/>
    <mergeCell ref="C12:C13"/>
    <mergeCell ref="D12:D13"/>
    <mergeCell ref="E12:J12"/>
    <mergeCell ref="K12:K13"/>
    <mergeCell ref="L12:L13"/>
    <mergeCell ref="M12:M13"/>
    <mergeCell ref="N12:N13"/>
    <mergeCell ref="O12:O13"/>
    <mergeCell ref="B52:B53"/>
    <mergeCell ref="C52:C53"/>
    <mergeCell ref="D52:D53"/>
    <mergeCell ref="E52:J52"/>
    <mergeCell ref="K52:K53"/>
    <mergeCell ref="L52:L53"/>
    <mergeCell ref="M52:M53"/>
    <mergeCell ref="N52:N53"/>
    <mergeCell ref="O52:O53"/>
    <mergeCell ref="M58:M59"/>
    <mergeCell ref="N58:N59"/>
    <mergeCell ref="O58:O59"/>
    <mergeCell ref="L58:L59"/>
    <mergeCell ref="B58:B59"/>
    <mergeCell ref="C58:C59"/>
    <mergeCell ref="D58:D59"/>
    <mergeCell ref="E58:J58"/>
    <mergeCell ref="K58:K59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scale="75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6" shapeId="58369" r:id="rId4">
          <objectPr defaultSize="0" autoPict="0" r:id="rId5">
            <anchor moveWithCells="1" sizeWithCells="1">
              <from>
                <xdr:col>12</xdr:col>
                <xdr:colOff>600075</xdr:colOff>
                <xdr:row>0</xdr:row>
                <xdr:rowOff>0</xdr:rowOff>
              </from>
              <to>
                <xdr:col>14</xdr:col>
                <xdr:colOff>609600</xdr:colOff>
                <xdr:row>4</xdr:row>
                <xdr:rowOff>142875</xdr:rowOff>
              </to>
            </anchor>
          </objectPr>
        </oleObject>
      </mc:Choice>
      <mc:Fallback>
        <oleObject progId="CorelDraw.Graphic.16" shapeId="58369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I158"/>
  <sheetViews>
    <sheetView showGridLines="0" zoomScaleNormal="100" zoomScaleSheetLayoutView="100" workbookViewId="0">
      <selection activeCell="G3" sqref="G3"/>
    </sheetView>
  </sheetViews>
  <sheetFormatPr baseColWidth="10" defaultRowHeight="15"/>
  <cols>
    <col min="1" max="1" width="16.7109375" customWidth="1"/>
    <col min="2" max="7" width="10.7109375" customWidth="1"/>
    <col min="8" max="8" width="11.140625" customWidth="1"/>
    <col min="253" max="253" width="8.28515625" customWidth="1"/>
    <col min="254" max="254" width="12.140625" customWidth="1"/>
    <col min="255" max="260" width="7.28515625" customWidth="1"/>
    <col min="261" max="261" width="7.7109375" customWidth="1"/>
    <col min="509" max="509" width="8.28515625" customWidth="1"/>
    <col min="510" max="510" width="12.140625" customWidth="1"/>
    <col min="511" max="516" width="7.28515625" customWidth="1"/>
    <col min="517" max="517" width="7.7109375" customWidth="1"/>
    <col min="765" max="765" width="8.28515625" customWidth="1"/>
    <col min="766" max="766" width="12.140625" customWidth="1"/>
    <col min="767" max="772" width="7.28515625" customWidth="1"/>
    <col min="773" max="773" width="7.7109375" customWidth="1"/>
    <col min="1021" max="1021" width="8.28515625" customWidth="1"/>
    <col min="1022" max="1022" width="12.140625" customWidth="1"/>
    <col min="1023" max="1028" width="7.28515625" customWidth="1"/>
    <col min="1029" max="1029" width="7.7109375" customWidth="1"/>
    <col min="1277" max="1277" width="8.28515625" customWidth="1"/>
    <col min="1278" max="1278" width="12.140625" customWidth="1"/>
    <col min="1279" max="1284" width="7.28515625" customWidth="1"/>
    <col min="1285" max="1285" width="7.7109375" customWidth="1"/>
    <col min="1533" max="1533" width="8.28515625" customWidth="1"/>
    <col min="1534" max="1534" width="12.140625" customWidth="1"/>
    <col min="1535" max="1540" width="7.28515625" customWidth="1"/>
    <col min="1541" max="1541" width="7.7109375" customWidth="1"/>
    <col min="1789" max="1789" width="8.28515625" customWidth="1"/>
    <col min="1790" max="1790" width="12.140625" customWidth="1"/>
    <col min="1791" max="1796" width="7.28515625" customWidth="1"/>
    <col min="1797" max="1797" width="7.7109375" customWidth="1"/>
    <col min="2045" max="2045" width="8.28515625" customWidth="1"/>
    <col min="2046" max="2046" width="12.140625" customWidth="1"/>
    <col min="2047" max="2052" width="7.28515625" customWidth="1"/>
    <col min="2053" max="2053" width="7.7109375" customWidth="1"/>
    <col min="2301" max="2301" width="8.28515625" customWidth="1"/>
    <col min="2302" max="2302" width="12.140625" customWidth="1"/>
    <col min="2303" max="2308" width="7.28515625" customWidth="1"/>
    <col min="2309" max="2309" width="7.7109375" customWidth="1"/>
    <col min="2557" max="2557" width="8.28515625" customWidth="1"/>
    <col min="2558" max="2558" width="12.140625" customWidth="1"/>
    <col min="2559" max="2564" width="7.28515625" customWidth="1"/>
    <col min="2565" max="2565" width="7.7109375" customWidth="1"/>
    <col min="2813" max="2813" width="8.28515625" customWidth="1"/>
    <col min="2814" max="2814" width="12.140625" customWidth="1"/>
    <col min="2815" max="2820" width="7.28515625" customWidth="1"/>
    <col min="2821" max="2821" width="7.7109375" customWidth="1"/>
    <col min="3069" max="3069" width="8.28515625" customWidth="1"/>
    <col min="3070" max="3070" width="12.140625" customWidth="1"/>
    <col min="3071" max="3076" width="7.28515625" customWidth="1"/>
    <col min="3077" max="3077" width="7.7109375" customWidth="1"/>
    <col min="3325" max="3325" width="8.28515625" customWidth="1"/>
    <col min="3326" max="3326" width="12.140625" customWidth="1"/>
    <col min="3327" max="3332" width="7.28515625" customWidth="1"/>
    <col min="3333" max="3333" width="7.7109375" customWidth="1"/>
    <col min="3581" max="3581" width="8.28515625" customWidth="1"/>
    <col min="3582" max="3582" width="12.140625" customWidth="1"/>
    <col min="3583" max="3588" width="7.28515625" customWidth="1"/>
    <col min="3589" max="3589" width="7.7109375" customWidth="1"/>
    <col min="3837" max="3837" width="8.28515625" customWidth="1"/>
    <col min="3838" max="3838" width="12.140625" customWidth="1"/>
    <col min="3839" max="3844" width="7.28515625" customWidth="1"/>
    <col min="3845" max="3845" width="7.7109375" customWidth="1"/>
    <col min="4093" max="4093" width="8.28515625" customWidth="1"/>
    <col min="4094" max="4094" width="12.140625" customWidth="1"/>
    <col min="4095" max="4100" width="7.28515625" customWidth="1"/>
    <col min="4101" max="4101" width="7.7109375" customWidth="1"/>
    <col min="4349" max="4349" width="8.28515625" customWidth="1"/>
    <col min="4350" max="4350" width="12.140625" customWidth="1"/>
    <col min="4351" max="4356" width="7.28515625" customWidth="1"/>
    <col min="4357" max="4357" width="7.7109375" customWidth="1"/>
    <col min="4605" max="4605" width="8.28515625" customWidth="1"/>
    <col min="4606" max="4606" width="12.140625" customWidth="1"/>
    <col min="4607" max="4612" width="7.28515625" customWidth="1"/>
    <col min="4613" max="4613" width="7.7109375" customWidth="1"/>
    <col min="4861" max="4861" width="8.28515625" customWidth="1"/>
    <col min="4862" max="4862" width="12.140625" customWidth="1"/>
    <col min="4863" max="4868" width="7.28515625" customWidth="1"/>
    <col min="4869" max="4869" width="7.7109375" customWidth="1"/>
    <col min="5117" max="5117" width="8.28515625" customWidth="1"/>
    <col min="5118" max="5118" width="12.140625" customWidth="1"/>
    <col min="5119" max="5124" width="7.28515625" customWidth="1"/>
    <col min="5125" max="5125" width="7.7109375" customWidth="1"/>
    <col min="5373" max="5373" width="8.28515625" customWidth="1"/>
    <col min="5374" max="5374" width="12.140625" customWidth="1"/>
    <col min="5375" max="5380" width="7.28515625" customWidth="1"/>
    <col min="5381" max="5381" width="7.7109375" customWidth="1"/>
    <col min="5629" max="5629" width="8.28515625" customWidth="1"/>
    <col min="5630" max="5630" width="12.140625" customWidth="1"/>
    <col min="5631" max="5636" width="7.28515625" customWidth="1"/>
    <col min="5637" max="5637" width="7.7109375" customWidth="1"/>
    <col min="5885" max="5885" width="8.28515625" customWidth="1"/>
    <col min="5886" max="5886" width="12.140625" customWidth="1"/>
    <col min="5887" max="5892" width="7.28515625" customWidth="1"/>
    <col min="5893" max="5893" width="7.7109375" customWidth="1"/>
    <col min="6141" max="6141" width="8.28515625" customWidth="1"/>
    <col min="6142" max="6142" width="12.140625" customWidth="1"/>
    <col min="6143" max="6148" width="7.28515625" customWidth="1"/>
    <col min="6149" max="6149" width="7.7109375" customWidth="1"/>
    <col min="6397" max="6397" width="8.28515625" customWidth="1"/>
    <col min="6398" max="6398" width="12.140625" customWidth="1"/>
    <col min="6399" max="6404" width="7.28515625" customWidth="1"/>
    <col min="6405" max="6405" width="7.7109375" customWidth="1"/>
    <col min="6653" max="6653" width="8.28515625" customWidth="1"/>
    <col min="6654" max="6654" width="12.140625" customWidth="1"/>
    <col min="6655" max="6660" width="7.28515625" customWidth="1"/>
    <col min="6661" max="6661" width="7.7109375" customWidth="1"/>
    <col min="6909" max="6909" width="8.28515625" customWidth="1"/>
    <col min="6910" max="6910" width="12.140625" customWidth="1"/>
    <col min="6911" max="6916" width="7.28515625" customWidth="1"/>
    <col min="6917" max="6917" width="7.7109375" customWidth="1"/>
    <col min="7165" max="7165" width="8.28515625" customWidth="1"/>
    <col min="7166" max="7166" width="12.140625" customWidth="1"/>
    <col min="7167" max="7172" width="7.28515625" customWidth="1"/>
    <col min="7173" max="7173" width="7.7109375" customWidth="1"/>
    <col min="7421" max="7421" width="8.28515625" customWidth="1"/>
    <col min="7422" max="7422" width="12.140625" customWidth="1"/>
    <col min="7423" max="7428" width="7.28515625" customWidth="1"/>
    <col min="7429" max="7429" width="7.7109375" customWidth="1"/>
    <col min="7677" max="7677" width="8.28515625" customWidth="1"/>
    <col min="7678" max="7678" width="12.140625" customWidth="1"/>
    <col min="7679" max="7684" width="7.28515625" customWidth="1"/>
    <col min="7685" max="7685" width="7.7109375" customWidth="1"/>
    <col min="7933" max="7933" width="8.28515625" customWidth="1"/>
    <col min="7934" max="7934" width="12.140625" customWidth="1"/>
    <col min="7935" max="7940" width="7.28515625" customWidth="1"/>
    <col min="7941" max="7941" width="7.7109375" customWidth="1"/>
    <col min="8189" max="8189" width="8.28515625" customWidth="1"/>
    <col min="8190" max="8190" width="12.140625" customWidth="1"/>
    <col min="8191" max="8196" width="7.28515625" customWidth="1"/>
    <col min="8197" max="8197" width="7.7109375" customWidth="1"/>
    <col min="8445" max="8445" width="8.28515625" customWidth="1"/>
    <col min="8446" max="8446" width="12.140625" customWidth="1"/>
    <col min="8447" max="8452" width="7.28515625" customWidth="1"/>
    <col min="8453" max="8453" width="7.7109375" customWidth="1"/>
    <col min="8701" max="8701" width="8.28515625" customWidth="1"/>
    <col min="8702" max="8702" width="12.140625" customWidth="1"/>
    <col min="8703" max="8708" width="7.28515625" customWidth="1"/>
    <col min="8709" max="8709" width="7.7109375" customWidth="1"/>
    <col min="8957" max="8957" width="8.28515625" customWidth="1"/>
    <col min="8958" max="8958" width="12.140625" customWidth="1"/>
    <col min="8959" max="8964" width="7.28515625" customWidth="1"/>
    <col min="8965" max="8965" width="7.7109375" customWidth="1"/>
    <col min="9213" max="9213" width="8.28515625" customWidth="1"/>
    <col min="9214" max="9214" width="12.140625" customWidth="1"/>
    <col min="9215" max="9220" width="7.28515625" customWidth="1"/>
    <col min="9221" max="9221" width="7.7109375" customWidth="1"/>
    <col min="9469" max="9469" width="8.28515625" customWidth="1"/>
    <col min="9470" max="9470" width="12.140625" customWidth="1"/>
    <col min="9471" max="9476" width="7.28515625" customWidth="1"/>
    <col min="9477" max="9477" width="7.7109375" customWidth="1"/>
    <col min="9725" max="9725" width="8.28515625" customWidth="1"/>
    <col min="9726" max="9726" width="12.140625" customWidth="1"/>
    <col min="9727" max="9732" width="7.28515625" customWidth="1"/>
    <col min="9733" max="9733" width="7.7109375" customWidth="1"/>
    <col min="9981" max="9981" width="8.28515625" customWidth="1"/>
    <col min="9982" max="9982" width="12.140625" customWidth="1"/>
    <col min="9983" max="9988" width="7.28515625" customWidth="1"/>
    <col min="9989" max="9989" width="7.7109375" customWidth="1"/>
    <col min="10237" max="10237" width="8.28515625" customWidth="1"/>
    <col min="10238" max="10238" width="12.140625" customWidth="1"/>
    <col min="10239" max="10244" width="7.28515625" customWidth="1"/>
    <col min="10245" max="10245" width="7.7109375" customWidth="1"/>
    <col min="10493" max="10493" width="8.28515625" customWidth="1"/>
    <col min="10494" max="10494" width="12.140625" customWidth="1"/>
    <col min="10495" max="10500" width="7.28515625" customWidth="1"/>
    <col min="10501" max="10501" width="7.7109375" customWidth="1"/>
    <col min="10749" max="10749" width="8.28515625" customWidth="1"/>
    <col min="10750" max="10750" width="12.140625" customWidth="1"/>
    <col min="10751" max="10756" width="7.28515625" customWidth="1"/>
    <col min="10757" max="10757" width="7.7109375" customWidth="1"/>
    <col min="11005" max="11005" width="8.28515625" customWidth="1"/>
    <col min="11006" max="11006" width="12.140625" customWidth="1"/>
    <col min="11007" max="11012" width="7.28515625" customWidth="1"/>
    <col min="11013" max="11013" width="7.7109375" customWidth="1"/>
    <col min="11261" max="11261" width="8.28515625" customWidth="1"/>
    <col min="11262" max="11262" width="12.140625" customWidth="1"/>
    <col min="11263" max="11268" width="7.28515625" customWidth="1"/>
    <col min="11269" max="11269" width="7.7109375" customWidth="1"/>
    <col min="11517" max="11517" width="8.28515625" customWidth="1"/>
    <col min="11518" max="11518" width="12.140625" customWidth="1"/>
    <col min="11519" max="11524" width="7.28515625" customWidth="1"/>
    <col min="11525" max="11525" width="7.7109375" customWidth="1"/>
    <col min="11773" max="11773" width="8.28515625" customWidth="1"/>
    <col min="11774" max="11774" width="12.140625" customWidth="1"/>
    <col min="11775" max="11780" width="7.28515625" customWidth="1"/>
    <col min="11781" max="11781" width="7.7109375" customWidth="1"/>
    <col min="12029" max="12029" width="8.28515625" customWidth="1"/>
    <col min="12030" max="12030" width="12.140625" customWidth="1"/>
    <col min="12031" max="12036" width="7.28515625" customWidth="1"/>
    <col min="12037" max="12037" width="7.7109375" customWidth="1"/>
    <col min="12285" max="12285" width="8.28515625" customWidth="1"/>
    <col min="12286" max="12286" width="12.140625" customWidth="1"/>
    <col min="12287" max="12292" width="7.28515625" customWidth="1"/>
    <col min="12293" max="12293" width="7.7109375" customWidth="1"/>
    <col min="12541" max="12541" width="8.28515625" customWidth="1"/>
    <col min="12542" max="12542" width="12.140625" customWidth="1"/>
    <col min="12543" max="12548" width="7.28515625" customWidth="1"/>
    <col min="12549" max="12549" width="7.7109375" customWidth="1"/>
    <col min="12797" max="12797" width="8.28515625" customWidth="1"/>
    <col min="12798" max="12798" width="12.140625" customWidth="1"/>
    <col min="12799" max="12804" width="7.28515625" customWidth="1"/>
    <col min="12805" max="12805" width="7.7109375" customWidth="1"/>
    <col min="13053" max="13053" width="8.28515625" customWidth="1"/>
    <col min="13054" max="13054" width="12.140625" customWidth="1"/>
    <col min="13055" max="13060" width="7.28515625" customWidth="1"/>
    <col min="13061" max="13061" width="7.7109375" customWidth="1"/>
    <col min="13309" max="13309" width="8.28515625" customWidth="1"/>
    <col min="13310" max="13310" width="12.140625" customWidth="1"/>
    <col min="13311" max="13316" width="7.28515625" customWidth="1"/>
    <col min="13317" max="13317" width="7.7109375" customWidth="1"/>
    <col min="13565" max="13565" width="8.28515625" customWidth="1"/>
    <col min="13566" max="13566" width="12.140625" customWidth="1"/>
    <col min="13567" max="13572" width="7.28515625" customWidth="1"/>
    <col min="13573" max="13573" width="7.7109375" customWidth="1"/>
    <col min="13821" max="13821" width="8.28515625" customWidth="1"/>
    <col min="13822" max="13822" width="12.140625" customWidth="1"/>
    <col min="13823" max="13828" width="7.28515625" customWidth="1"/>
    <col min="13829" max="13829" width="7.7109375" customWidth="1"/>
    <col min="14077" max="14077" width="8.28515625" customWidth="1"/>
    <col min="14078" max="14078" width="12.140625" customWidth="1"/>
    <col min="14079" max="14084" width="7.28515625" customWidth="1"/>
    <col min="14085" max="14085" width="7.7109375" customWidth="1"/>
    <col min="14333" max="14333" width="8.28515625" customWidth="1"/>
    <col min="14334" max="14334" width="12.140625" customWidth="1"/>
    <col min="14335" max="14340" width="7.28515625" customWidth="1"/>
    <col min="14341" max="14341" width="7.7109375" customWidth="1"/>
    <col min="14589" max="14589" width="8.28515625" customWidth="1"/>
    <col min="14590" max="14590" width="12.140625" customWidth="1"/>
    <col min="14591" max="14596" width="7.28515625" customWidth="1"/>
    <col min="14597" max="14597" width="7.7109375" customWidth="1"/>
    <col min="14845" max="14845" width="8.28515625" customWidth="1"/>
    <col min="14846" max="14846" width="12.140625" customWidth="1"/>
    <col min="14847" max="14852" width="7.28515625" customWidth="1"/>
    <col min="14853" max="14853" width="7.7109375" customWidth="1"/>
    <col min="15101" max="15101" width="8.28515625" customWidth="1"/>
    <col min="15102" max="15102" width="12.140625" customWidth="1"/>
    <col min="15103" max="15108" width="7.28515625" customWidth="1"/>
    <col min="15109" max="15109" width="7.7109375" customWidth="1"/>
    <col min="15357" max="15357" width="8.28515625" customWidth="1"/>
    <col min="15358" max="15358" width="12.140625" customWidth="1"/>
    <col min="15359" max="15364" width="7.28515625" customWidth="1"/>
    <col min="15365" max="15365" width="7.7109375" customWidth="1"/>
    <col min="15613" max="15613" width="8.28515625" customWidth="1"/>
    <col min="15614" max="15614" width="12.140625" customWidth="1"/>
    <col min="15615" max="15620" width="7.28515625" customWidth="1"/>
    <col min="15621" max="15621" width="7.7109375" customWidth="1"/>
    <col min="15869" max="15869" width="8.28515625" customWidth="1"/>
    <col min="15870" max="15870" width="12.140625" customWidth="1"/>
    <col min="15871" max="15876" width="7.28515625" customWidth="1"/>
    <col min="15877" max="15877" width="7.7109375" customWidth="1"/>
    <col min="16125" max="16125" width="8.28515625" customWidth="1"/>
    <col min="16126" max="16126" width="12.140625" customWidth="1"/>
    <col min="16127" max="16132" width="7.28515625" customWidth="1"/>
    <col min="16133" max="16133" width="7.7109375" customWidth="1"/>
  </cols>
  <sheetData>
    <row r="1" spans="1:9" ht="15" customHeight="1"/>
    <row r="2" spans="1:9" ht="15" customHeight="1"/>
    <row r="3" spans="1:9" ht="15" customHeight="1"/>
    <row r="4" spans="1:9" ht="15" customHeight="1"/>
    <row r="5" spans="1:9" ht="15" customHeight="1">
      <c r="A5" s="759" t="s">
        <v>63</v>
      </c>
      <c r="B5" s="759"/>
      <c r="C5" s="759"/>
      <c r="D5" s="759"/>
      <c r="E5" s="759"/>
      <c r="F5" s="759"/>
      <c r="G5" s="759"/>
      <c r="H5" s="759"/>
      <c r="I5" s="22"/>
    </row>
    <row r="6" spans="1:9" ht="6.75" customHeight="1">
      <c r="A6" s="10"/>
      <c r="B6" s="10"/>
      <c r="C6" s="10"/>
      <c r="D6" s="10"/>
      <c r="E6" s="10"/>
      <c r="F6" s="10"/>
      <c r="G6" s="10"/>
      <c r="H6" s="10"/>
    </row>
    <row r="7" spans="1:9" ht="15.95" customHeight="1">
      <c r="A7" s="59" t="s">
        <v>461</v>
      </c>
      <c r="B7" s="59" t="s">
        <v>0</v>
      </c>
      <c r="C7" s="10"/>
      <c r="D7" s="10"/>
      <c r="E7" s="10"/>
      <c r="F7" s="10"/>
      <c r="G7" s="10"/>
      <c r="H7" s="10"/>
    </row>
    <row r="8" spans="1:9" ht="15.95" customHeight="1">
      <c r="A8" s="497">
        <v>2012</v>
      </c>
      <c r="B8" s="492">
        <v>83.984029619805483</v>
      </c>
      <c r="C8" s="10"/>
      <c r="D8" s="10"/>
      <c r="E8" s="10"/>
      <c r="F8" s="10"/>
      <c r="G8" s="10"/>
      <c r="H8" s="10"/>
    </row>
    <row r="9" spans="1:9" ht="15.95" customHeight="1">
      <c r="A9" s="497">
        <v>2013</v>
      </c>
      <c r="B9" s="492">
        <v>79.092994161801499</v>
      </c>
      <c r="C9" s="23"/>
      <c r="D9" s="10"/>
      <c r="E9" s="10"/>
      <c r="F9" s="10"/>
      <c r="G9" s="10"/>
      <c r="H9" s="10"/>
    </row>
    <row r="10" spans="1:9" ht="15.95" customHeight="1">
      <c r="A10" s="497">
        <v>2014</v>
      </c>
      <c r="B10" s="492">
        <v>78.466559184522566</v>
      </c>
      <c r="C10" s="10"/>
      <c r="D10" s="10"/>
      <c r="E10" s="10"/>
      <c r="F10" s="10"/>
      <c r="G10" s="10"/>
      <c r="H10" s="10"/>
    </row>
    <row r="11" spans="1:9" ht="15.95" customHeight="1">
      <c r="A11" s="497">
        <v>2015</v>
      </c>
      <c r="B11" s="492">
        <v>74.912508896360464</v>
      </c>
      <c r="C11" s="23"/>
      <c r="D11" s="10"/>
      <c r="E11" s="10"/>
      <c r="F11" s="10"/>
      <c r="G11" s="10"/>
      <c r="H11" s="10"/>
    </row>
    <row r="12" spans="1:9" ht="15.95" customHeight="1">
      <c r="A12" s="497">
        <v>2016</v>
      </c>
      <c r="B12" s="492">
        <v>74.400000000000006</v>
      </c>
      <c r="C12" s="10"/>
      <c r="D12" s="10"/>
      <c r="E12" s="10"/>
      <c r="F12" s="10"/>
      <c r="G12" s="10"/>
      <c r="H12" s="10"/>
    </row>
    <row r="13" spans="1:9" ht="15.95" customHeight="1">
      <c r="A13" s="497">
        <v>2017</v>
      </c>
      <c r="B13" s="505">
        <f>Aprovechamiento!B9</f>
        <v>75.085725293777699</v>
      </c>
      <c r="C13" s="10"/>
      <c r="D13" s="10"/>
      <c r="E13" s="10"/>
      <c r="F13" s="10"/>
      <c r="G13" s="10"/>
      <c r="H13" s="10"/>
    </row>
    <row r="14" spans="1:9" ht="15.95" customHeight="1">
      <c r="A14" s="544" t="s">
        <v>268</v>
      </c>
      <c r="B14" s="506">
        <f>B13-B12</f>
        <v>0.68572529377769342</v>
      </c>
      <c r="C14" s="10"/>
      <c r="D14" s="10"/>
      <c r="E14" s="10"/>
      <c r="F14" s="10"/>
      <c r="G14" s="10"/>
      <c r="H14" s="10"/>
    </row>
    <row r="15" spans="1:9" ht="8.25" customHeight="1">
      <c r="A15" s="10"/>
      <c r="B15" s="10"/>
      <c r="C15" s="10"/>
      <c r="D15" s="10"/>
      <c r="E15" s="10"/>
      <c r="F15" s="10"/>
      <c r="G15" s="10"/>
      <c r="H15" s="10"/>
    </row>
    <row r="16" spans="1:9" ht="30.75" customHeight="1">
      <c r="A16" s="59" t="s">
        <v>64</v>
      </c>
      <c r="B16" s="59" t="s">
        <v>3</v>
      </c>
      <c r="C16" s="59" t="s">
        <v>4</v>
      </c>
      <c r="D16" s="59" t="s">
        <v>5</v>
      </c>
      <c r="E16" s="59" t="s">
        <v>6</v>
      </c>
      <c r="F16" s="59" t="s">
        <v>7</v>
      </c>
      <c r="G16" s="59" t="s">
        <v>207</v>
      </c>
      <c r="H16" s="59" t="s">
        <v>423</v>
      </c>
    </row>
    <row r="17" spans="1:8" ht="14.1" customHeight="1">
      <c r="A17" s="526" t="s">
        <v>9</v>
      </c>
      <c r="B17" s="542">
        <v>101.58333333333334</v>
      </c>
      <c r="C17" s="542">
        <v>70.297619047619037</v>
      </c>
      <c r="D17" s="542">
        <v>69.970238095238088</v>
      </c>
      <c r="E17" s="542">
        <v>69.404761904761898</v>
      </c>
      <c r="F17" s="542">
        <v>63.571428571428569</v>
      </c>
      <c r="G17" s="542">
        <f>Aprovechamiento!B10</f>
        <v>64.75</v>
      </c>
      <c r="H17" s="542">
        <f>G17-F17</f>
        <v>1.1785714285714306</v>
      </c>
    </row>
    <row r="18" spans="1:8" ht="14.1" customHeight="1">
      <c r="A18" s="526" t="s">
        <v>12</v>
      </c>
      <c r="B18" s="542">
        <v>87.899159663865547</v>
      </c>
      <c r="C18" s="542">
        <v>83.930084745762713</v>
      </c>
      <c r="D18" s="542">
        <v>85.423728813559322</v>
      </c>
      <c r="E18" s="542">
        <v>84.590163934426229</v>
      </c>
      <c r="F18" s="542">
        <v>82.215447154471548</v>
      </c>
      <c r="G18" s="542">
        <f>Aprovechamiento!B11</f>
        <v>83.831300813008127</v>
      </c>
      <c r="H18" s="542">
        <f t="shared" ref="H18:H49" si="0">G18-F18</f>
        <v>1.6158536585365795</v>
      </c>
    </row>
    <row r="19" spans="1:8" ht="14.1" customHeight="1">
      <c r="A19" s="526" t="s">
        <v>13</v>
      </c>
      <c r="B19" s="542">
        <v>81.982758620689651</v>
      </c>
      <c r="C19" s="542">
        <v>88.706896551724128</v>
      </c>
      <c r="D19" s="542">
        <v>144.26470588235293</v>
      </c>
      <c r="E19" s="542">
        <v>137.86764705882354</v>
      </c>
      <c r="F19" s="542">
        <v>130.41666666666666</v>
      </c>
      <c r="G19" s="542">
        <f>Aprovechamiento!B12</f>
        <v>115.55555555555554</v>
      </c>
      <c r="H19" s="542">
        <f t="shared" si="0"/>
        <v>-14.861111111111114</v>
      </c>
    </row>
    <row r="20" spans="1:8" ht="14.1" customHeight="1">
      <c r="A20" s="526" t="s">
        <v>14</v>
      </c>
      <c r="B20" s="542">
        <v>62.972972972972975</v>
      </c>
      <c r="C20" s="542">
        <v>67.013888888888886</v>
      </c>
      <c r="D20" s="542">
        <v>63.09210526315789</v>
      </c>
      <c r="E20" s="542">
        <v>59.062499999999993</v>
      </c>
      <c r="F20" s="542">
        <v>57.343750000000007</v>
      </c>
      <c r="G20" s="542">
        <f>Aprovechamiento!B13</f>
        <v>56.53125</v>
      </c>
      <c r="H20" s="542">
        <f t="shared" si="0"/>
        <v>-0.81250000000000711</v>
      </c>
    </row>
    <row r="21" spans="1:8" ht="14.1" customHeight="1">
      <c r="A21" s="526" t="s">
        <v>15</v>
      </c>
      <c r="B21" s="542">
        <v>81.885593220338976</v>
      </c>
      <c r="C21" s="542">
        <v>69.1958041958042</v>
      </c>
      <c r="D21" s="542">
        <v>63.859797297297291</v>
      </c>
      <c r="E21" s="542">
        <v>57.701863354037265</v>
      </c>
      <c r="F21" s="542">
        <v>56.534431137724553</v>
      </c>
      <c r="G21" s="542">
        <f>Aprovechamiento!B14</f>
        <v>55.449101796407184</v>
      </c>
      <c r="H21" s="542">
        <f t="shared" si="0"/>
        <v>-1.0853293413173688</v>
      </c>
    </row>
    <row r="22" spans="1:8" ht="14.1" customHeight="1">
      <c r="A22" s="526" t="s">
        <v>16</v>
      </c>
      <c r="B22" s="542">
        <v>84.402573529411768</v>
      </c>
      <c r="C22" s="542">
        <v>79.300699300699293</v>
      </c>
      <c r="D22" s="542">
        <v>78.961038961038966</v>
      </c>
      <c r="E22" s="542">
        <v>77.324840764331213</v>
      </c>
      <c r="F22" s="542">
        <v>72.412420382165607</v>
      </c>
      <c r="G22" s="542">
        <f>Aprovechamiento!B15</f>
        <v>73.272292993630572</v>
      </c>
      <c r="H22" s="542">
        <f t="shared" si="0"/>
        <v>0.85987261146496508</v>
      </c>
    </row>
    <row r="23" spans="1:8" ht="14.1" customHeight="1">
      <c r="A23" s="526" t="s">
        <v>17</v>
      </c>
      <c r="B23" s="542">
        <v>75.85526315789474</v>
      </c>
      <c r="C23" s="542">
        <v>74.725378787878796</v>
      </c>
      <c r="D23" s="542">
        <v>78.551587301587304</v>
      </c>
      <c r="E23" s="542">
        <v>83.24626865671641</v>
      </c>
      <c r="F23" s="542">
        <v>87.294776119402982</v>
      </c>
      <c r="G23" s="542">
        <f>Aprovechamiento!B16</f>
        <v>93.899253731343279</v>
      </c>
      <c r="H23" s="542">
        <f t="shared" si="0"/>
        <v>6.6044776119402968</v>
      </c>
    </row>
    <row r="24" spans="1:8" ht="14.1" customHeight="1">
      <c r="A24" s="526" t="s">
        <v>18</v>
      </c>
      <c r="B24" s="542">
        <v>70.606060606060609</v>
      </c>
      <c r="C24" s="542">
        <v>57.408536585365852</v>
      </c>
      <c r="D24" s="542">
        <v>58.109756097560975</v>
      </c>
      <c r="E24" s="542">
        <v>47.599999999999994</v>
      </c>
      <c r="F24" s="542">
        <v>51.71875</v>
      </c>
      <c r="G24" s="542">
        <f>Aprovechamiento!B17</f>
        <v>48.59375</v>
      </c>
      <c r="H24" s="542">
        <f t="shared" si="0"/>
        <v>-3.125</v>
      </c>
    </row>
    <row r="25" spans="1:8" ht="14.1" customHeight="1">
      <c r="A25" s="526" t="s">
        <v>19</v>
      </c>
      <c r="B25" s="542">
        <v>64.836956521739125</v>
      </c>
      <c r="C25" s="542">
        <v>67.027777777777771</v>
      </c>
      <c r="D25" s="542">
        <v>68.972222222222229</v>
      </c>
      <c r="E25" s="542">
        <v>56.20192307692308</v>
      </c>
      <c r="F25" s="542">
        <v>51.490384615384613</v>
      </c>
      <c r="G25" s="542">
        <f>Aprovechamiento!B18</f>
        <v>49.6875</v>
      </c>
      <c r="H25" s="542">
        <f t="shared" si="0"/>
        <v>-1.8028846153846132</v>
      </c>
    </row>
    <row r="26" spans="1:8" ht="14.1" customHeight="1">
      <c r="A26" s="526" t="s">
        <v>20</v>
      </c>
      <c r="B26" s="542">
        <v>95.292431192660558</v>
      </c>
      <c r="C26" s="542">
        <v>89.960629921259837</v>
      </c>
      <c r="D26" s="542">
        <v>93.135504201680675</v>
      </c>
      <c r="E26" s="542">
        <v>85.068093385213999</v>
      </c>
      <c r="F26" s="542">
        <v>74.939236111111114</v>
      </c>
      <c r="G26" s="542">
        <f>Aprovechamiento!B19</f>
        <v>78.415798611111114</v>
      </c>
      <c r="H26" s="542">
        <f t="shared" si="0"/>
        <v>3.4765625</v>
      </c>
    </row>
    <row r="27" spans="1:8" ht="14.1" customHeight="1">
      <c r="A27" s="526" t="s">
        <v>21</v>
      </c>
      <c r="B27" s="542">
        <v>75.288461538461533</v>
      </c>
      <c r="C27" s="542">
        <v>74.110169491525426</v>
      </c>
      <c r="D27" s="542">
        <v>68.526422764227647</v>
      </c>
      <c r="E27" s="542">
        <v>64.069767441860463</v>
      </c>
      <c r="F27" s="542">
        <v>61.42578125</v>
      </c>
      <c r="G27" s="542">
        <f>Aprovechamiento!B20</f>
        <v>60.078125000000007</v>
      </c>
      <c r="H27" s="542">
        <f t="shared" si="0"/>
        <v>-1.3476562499999929</v>
      </c>
    </row>
    <row r="28" spans="1:8" ht="14.1" customHeight="1">
      <c r="A28" s="526" t="s">
        <v>22</v>
      </c>
      <c r="B28" s="542">
        <v>76.875</v>
      </c>
      <c r="C28" s="542">
        <v>75.461538461538453</v>
      </c>
      <c r="D28" s="542">
        <v>67.269230769230774</v>
      </c>
      <c r="E28" s="542">
        <v>65.369718309859167</v>
      </c>
      <c r="F28" s="542">
        <v>65.404929577464785</v>
      </c>
      <c r="G28" s="542">
        <f>Aprovechamiento!B21</f>
        <v>64.225352112676063</v>
      </c>
      <c r="H28" s="542">
        <f t="shared" si="0"/>
        <v>-1.1795774647887214</v>
      </c>
    </row>
    <row r="29" spans="1:8" ht="14.1" customHeight="1">
      <c r="A29" s="526" t="s">
        <v>23</v>
      </c>
      <c r="B29" s="542">
        <v>77.344377510040161</v>
      </c>
      <c r="C29" s="542">
        <v>72.083333333333329</v>
      </c>
      <c r="D29" s="542">
        <v>72.784313725490193</v>
      </c>
      <c r="E29" s="542">
        <v>66.427272727272722</v>
      </c>
      <c r="F29" s="542">
        <v>66.630434782608688</v>
      </c>
      <c r="G29" s="542">
        <f>Aprovechamiento!B22</f>
        <v>67.282608695652172</v>
      </c>
      <c r="H29" s="542">
        <f t="shared" si="0"/>
        <v>0.65217391304348382</v>
      </c>
    </row>
    <row r="30" spans="1:8" ht="14.1" customHeight="1">
      <c r="A30" s="526" t="s">
        <v>24</v>
      </c>
      <c r="B30" s="542">
        <v>83.362724757952975</v>
      </c>
      <c r="C30" s="542">
        <v>80.517299864314779</v>
      </c>
      <c r="D30" s="542">
        <v>78.788798920377872</v>
      </c>
      <c r="E30" s="542">
        <v>76.831395348837205</v>
      </c>
      <c r="F30" s="542">
        <v>77.660875160875165</v>
      </c>
      <c r="G30" s="542">
        <f>Aprovechamiento!B23</f>
        <v>78.473837209302317</v>
      </c>
      <c r="H30" s="542">
        <f t="shared" si="0"/>
        <v>0.81296204842715269</v>
      </c>
    </row>
    <row r="31" spans="1:8" ht="14.1" customHeight="1">
      <c r="A31" s="526" t="s">
        <v>25</v>
      </c>
      <c r="B31" s="542">
        <v>64.836497890295362</v>
      </c>
      <c r="C31" s="542">
        <v>65.304203539823007</v>
      </c>
      <c r="D31" s="542">
        <v>64.596238938053091</v>
      </c>
      <c r="E31" s="542">
        <v>63.824200913242009</v>
      </c>
      <c r="F31" s="542">
        <v>63.847031963470322</v>
      </c>
      <c r="G31" s="542">
        <f>Aprovechamiento!B24</f>
        <v>63.528409090909086</v>
      </c>
      <c r="H31" s="542">
        <f t="shared" si="0"/>
        <v>-0.31862287256123523</v>
      </c>
    </row>
    <row r="32" spans="1:8" ht="14.1" customHeight="1">
      <c r="A32" s="526" t="s">
        <v>26</v>
      </c>
      <c r="B32" s="542">
        <v>104.41666666666667</v>
      </c>
      <c r="C32" s="542">
        <v>99.427966101694921</v>
      </c>
      <c r="D32" s="542">
        <v>87.996323529411768</v>
      </c>
      <c r="E32" s="542">
        <v>79.430051813471508</v>
      </c>
      <c r="F32" s="542">
        <v>81.927083333333329</v>
      </c>
      <c r="G32" s="542">
        <f>Aprovechamiento!B25</f>
        <v>81.545138888888886</v>
      </c>
      <c r="H32" s="542">
        <f t="shared" si="0"/>
        <v>-0.38194444444444287</v>
      </c>
    </row>
    <row r="33" spans="1:8" ht="14.1" customHeight="1">
      <c r="A33" s="526" t="s">
        <v>27</v>
      </c>
      <c r="B33" s="542">
        <v>108.67857142857143</v>
      </c>
      <c r="C33" s="542">
        <v>70.300925925925924</v>
      </c>
      <c r="D33" s="542">
        <v>67.152777777777771</v>
      </c>
      <c r="E33" s="542">
        <v>61.864754098360649</v>
      </c>
      <c r="F33" s="542">
        <v>65.471311475409834</v>
      </c>
      <c r="G33" s="542">
        <f>Aprovechamiento!B26</f>
        <v>62.807377049180324</v>
      </c>
      <c r="H33" s="542">
        <f t="shared" si="0"/>
        <v>-2.6639344262295097</v>
      </c>
    </row>
    <row r="34" spans="1:8" ht="14.1" customHeight="1">
      <c r="A34" s="526" t="s">
        <v>28</v>
      </c>
      <c r="B34" s="542">
        <v>111.38586956521739</v>
      </c>
      <c r="C34" s="542">
        <v>85.954999999999998</v>
      </c>
      <c r="D34" s="542">
        <v>88.85499999999999</v>
      </c>
      <c r="E34" s="542">
        <v>87.392322097378269</v>
      </c>
      <c r="F34" s="542">
        <v>92.902777777777771</v>
      </c>
      <c r="G34" s="542">
        <f>Aprovechamiento!B27</f>
        <v>97.404197080291965</v>
      </c>
      <c r="H34" s="542">
        <f t="shared" si="0"/>
        <v>4.5014193025141935</v>
      </c>
    </row>
    <row r="35" spans="1:8" ht="14.1" customHeight="1">
      <c r="A35" s="526" t="s">
        <v>29</v>
      </c>
      <c r="B35" s="542">
        <v>65.442708333333329</v>
      </c>
      <c r="C35" s="542">
        <v>64.512411347517727</v>
      </c>
      <c r="D35" s="542">
        <v>62.239583333333336</v>
      </c>
      <c r="E35" s="542">
        <v>58.618421052631575</v>
      </c>
      <c r="F35" s="542">
        <v>56.366459627329192</v>
      </c>
      <c r="G35" s="542">
        <f>Aprovechamiento!B28</f>
        <v>57.756211180124225</v>
      </c>
      <c r="H35" s="542">
        <f t="shared" si="0"/>
        <v>1.3897515527950333</v>
      </c>
    </row>
    <row r="36" spans="1:8" ht="14.1" customHeight="1">
      <c r="A36" s="526" t="s">
        <v>30</v>
      </c>
      <c r="B36" s="542">
        <v>85.625</v>
      </c>
      <c r="C36" s="542">
        <v>79.019607843137251</v>
      </c>
      <c r="D36" s="542">
        <v>78.22727272727272</v>
      </c>
      <c r="E36" s="542">
        <v>66.961538461538467</v>
      </c>
      <c r="F36" s="542">
        <v>64.734848484848484</v>
      </c>
      <c r="G36" s="542">
        <f>Aprovechamiento!B29</f>
        <v>64.734848484848484</v>
      </c>
      <c r="H36" s="542">
        <f t="shared" si="0"/>
        <v>0</v>
      </c>
    </row>
    <row r="37" spans="1:8" ht="14.1" customHeight="1">
      <c r="A37" s="526" t="s">
        <v>31</v>
      </c>
      <c r="B37" s="542">
        <v>104.38701923076923</v>
      </c>
      <c r="C37" s="542">
        <v>106.18990384615385</v>
      </c>
      <c r="D37" s="542">
        <v>97.584134615384613</v>
      </c>
      <c r="E37" s="542">
        <v>92.339449541284395</v>
      </c>
      <c r="F37" s="542">
        <v>93.222477064220186</v>
      </c>
      <c r="G37" s="542">
        <f>Aprovechamiento!B30</f>
        <v>98.876146788990823</v>
      </c>
      <c r="H37" s="542">
        <f t="shared" si="0"/>
        <v>5.6536697247706371</v>
      </c>
    </row>
    <row r="38" spans="1:8" ht="14.1" customHeight="1">
      <c r="A38" s="526" t="s">
        <v>32</v>
      </c>
      <c r="B38" s="542">
        <v>81.517857142857139</v>
      </c>
      <c r="C38" s="542">
        <v>79.955357142857139</v>
      </c>
      <c r="D38" s="542">
        <v>77.17647058823529</v>
      </c>
      <c r="E38" s="542">
        <v>72.5</v>
      </c>
      <c r="F38" s="542">
        <v>75</v>
      </c>
      <c r="G38" s="542">
        <f>Aprovechamiento!B31</f>
        <v>79.569444444444443</v>
      </c>
      <c r="H38" s="542">
        <f t="shared" si="0"/>
        <v>4.5694444444444429</v>
      </c>
    </row>
    <row r="39" spans="1:8" ht="14.1" customHeight="1">
      <c r="A39" s="526" t="s">
        <v>33</v>
      </c>
      <c r="B39" s="542">
        <v>69.912280701754383</v>
      </c>
      <c r="C39" s="542">
        <v>64.625</v>
      </c>
      <c r="D39" s="542">
        <v>59.494535519125677</v>
      </c>
      <c r="E39" s="542">
        <v>49.684579439252339</v>
      </c>
      <c r="F39" s="542">
        <v>45.451388888888886</v>
      </c>
      <c r="G39" s="542">
        <f>Aprovechamiento!B32</f>
        <v>49.635416666666664</v>
      </c>
      <c r="H39" s="542">
        <f t="shared" si="0"/>
        <v>4.1840277777777786</v>
      </c>
    </row>
    <row r="40" spans="1:8" ht="14.1" customHeight="1">
      <c r="A40" s="526" t="s">
        <v>34</v>
      </c>
      <c r="B40" s="542">
        <v>70.409192825112115</v>
      </c>
      <c r="C40" s="542">
        <v>66.908713692946051</v>
      </c>
      <c r="D40" s="542">
        <v>67.932098765432102</v>
      </c>
      <c r="E40" s="542">
        <v>69.114173228346459</v>
      </c>
      <c r="F40" s="542">
        <v>74.539728682170548</v>
      </c>
      <c r="G40" s="542">
        <f>Aprovechamiento!B33</f>
        <v>73.447115384615387</v>
      </c>
      <c r="H40" s="542">
        <f t="shared" si="0"/>
        <v>-1.092613297555161</v>
      </c>
    </row>
    <row r="41" spans="1:8" ht="14.1" customHeight="1">
      <c r="A41" s="526" t="s">
        <v>35</v>
      </c>
      <c r="B41" s="542">
        <v>87.25328947368422</v>
      </c>
      <c r="C41" s="542">
        <v>86.265822784810126</v>
      </c>
      <c r="D41" s="542">
        <v>92.92763157894737</v>
      </c>
      <c r="E41" s="542">
        <v>94.391447368421055</v>
      </c>
      <c r="F41" s="542">
        <v>91.84210526315789</v>
      </c>
      <c r="G41" s="542">
        <f>Aprovechamiento!B34</f>
        <v>79.845505617977537</v>
      </c>
      <c r="H41" s="542">
        <f t="shared" si="0"/>
        <v>-11.996599645180353</v>
      </c>
    </row>
    <row r="42" spans="1:8" ht="14.1" customHeight="1">
      <c r="A42" s="526" t="s">
        <v>36</v>
      </c>
      <c r="B42" s="542">
        <v>79.669642857142847</v>
      </c>
      <c r="C42" s="542">
        <v>79.930069930069919</v>
      </c>
      <c r="D42" s="542">
        <v>78.920068027210888</v>
      </c>
      <c r="E42" s="542">
        <v>71.687898089171981</v>
      </c>
      <c r="F42" s="542">
        <v>71.090764331210181</v>
      </c>
      <c r="G42" s="542">
        <f>Aprovechamiento!B35</f>
        <v>69.323248407643305</v>
      </c>
      <c r="H42" s="542">
        <f t="shared" si="0"/>
        <v>-1.7675159235668758</v>
      </c>
    </row>
    <row r="43" spans="1:8" ht="14.1" customHeight="1">
      <c r="A43" s="526" t="s">
        <v>37</v>
      </c>
      <c r="B43" s="542">
        <v>92.529761904761912</v>
      </c>
      <c r="C43" s="542">
        <v>90.058139534883722</v>
      </c>
      <c r="D43" s="542">
        <v>89.563953488372093</v>
      </c>
      <c r="E43" s="542">
        <v>72.653061224489804</v>
      </c>
      <c r="F43" s="542">
        <v>79.0625</v>
      </c>
      <c r="G43" s="542">
        <f>Aprovechamiento!B36</f>
        <v>84.453125</v>
      </c>
      <c r="H43" s="542">
        <f t="shared" si="0"/>
        <v>5.390625</v>
      </c>
    </row>
    <row r="44" spans="1:8" ht="14.1" customHeight="1">
      <c r="A44" s="526" t="s">
        <v>38</v>
      </c>
      <c r="B44" s="542">
        <v>70.541158536585371</v>
      </c>
      <c r="C44" s="542">
        <v>64.971428571428575</v>
      </c>
      <c r="D44" s="542">
        <v>65.171428571428564</v>
      </c>
      <c r="E44" s="542">
        <v>66.242897727272734</v>
      </c>
      <c r="F44" s="542">
        <v>66.065340909090907</v>
      </c>
      <c r="G44" s="542">
        <f>Aprovechamiento!B37</f>
        <v>64.737215909090907</v>
      </c>
      <c r="H44" s="542">
        <f t="shared" si="0"/>
        <v>-1.328125</v>
      </c>
    </row>
    <row r="45" spans="1:8" ht="14.1" customHeight="1">
      <c r="A45" s="526" t="s">
        <v>39</v>
      </c>
      <c r="B45" s="542">
        <v>98.415178571428569</v>
      </c>
      <c r="C45" s="542">
        <v>85.900735294117652</v>
      </c>
      <c r="D45" s="542">
        <v>93.333333333333329</v>
      </c>
      <c r="E45" s="542">
        <v>88.952205882352942</v>
      </c>
      <c r="F45" s="542">
        <v>92.644927536231876</v>
      </c>
      <c r="G45" s="542">
        <f>Aprovechamiento!B38</f>
        <v>95.253623188405797</v>
      </c>
      <c r="H45" s="542">
        <f t="shared" si="0"/>
        <v>2.6086956521739211</v>
      </c>
    </row>
    <row r="46" spans="1:8" ht="14.1" customHeight="1">
      <c r="A46" s="526" t="s">
        <v>40</v>
      </c>
      <c r="B46" s="542">
        <v>58.175675675675677</v>
      </c>
      <c r="C46" s="542">
        <v>46.781914893617021</v>
      </c>
      <c r="D46" s="542">
        <v>46.032608695652172</v>
      </c>
      <c r="E46" s="542">
        <v>45.718085106382979</v>
      </c>
      <c r="F46" s="542">
        <v>39.46078431372549</v>
      </c>
      <c r="G46" s="542">
        <f>Aprovechamiento!B39</f>
        <v>38.03921568627451</v>
      </c>
      <c r="H46" s="542">
        <f t="shared" si="0"/>
        <v>-1.4215686274509807</v>
      </c>
    </row>
    <row r="47" spans="1:8">
      <c r="A47" s="436" t="s">
        <v>41</v>
      </c>
      <c r="B47" s="546">
        <v>70.099999999999994</v>
      </c>
      <c r="C47" s="546">
        <v>66.2</v>
      </c>
      <c r="D47" s="546">
        <v>70.400000000000006</v>
      </c>
      <c r="E47" s="546">
        <v>72.3</v>
      </c>
      <c r="F47" s="546">
        <v>71.900000000000006</v>
      </c>
      <c r="G47" s="540">
        <f>Aprovechamiento!B40</f>
        <v>72.804905239687841</v>
      </c>
      <c r="H47" s="540">
        <f t="shared" si="0"/>
        <v>0.90490523968783521</v>
      </c>
    </row>
    <row r="48" spans="1:8">
      <c r="A48" s="526" t="s">
        <v>78</v>
      </c>
      <c r="B48" s="542">
        <v>101.65968342644321</v>
      </c>
      <c r="C48" s="542">
        <v>98.183486238532112</v>
      </c>
      <c r="D48" s="542">
        <v>98.990825688073386</v>
      </c>
      <c r="E48" s="542">
        <v>97.403846153846146</v>
      </c>
      <c r="F48" s="542">
        <v>96.306228373702425</v>
      </c>
      <c r="G48" s="542">
        <f>Aprovechamiento!B41</f>
        <v>95.449050086355797</v>
      </c>
      <c r="H48" s="542">
        <f t="shared" si="0"/>
        <v>-0.8571782873466276</v>
      </c>
    </row>
    <row r="49" spans="1:8">
      <c r="A49" s="526" t="s">
        <v>43</v>
      </c>
      <c r="B49" s="542">
        <v>78.125</v>
      </c>
      <c r="C49" s="542">
        <v>77.865566037735846</v>
      </c>
      <c r="D49" s="542">
        <v>73.06074766355141</v>
      </c>
      <c r="E49" s="542">
        <v>64.559426229508205</v>
      </c>
      <c r="F49" s="542">
        <v>62.785433070866134</v>
      </c>
      <c r="G49" s="542">
        <f>Aprovechamiento!B42</f>
        <v>62.795275590551178</v>
      </c>
      <c r="H49" s="542">
        <f t="shared" si="0"/>
        <v>9.8425196850442376E-3</v>
      </c>
    </row>
    <row r="50" spans="1:8">
      <c r="A50" s="436" t="s">
        <v>44</v>
      </c>
      <c r="B50" s="546">
        <v>97.7</v>
      </c>
      <c r="C50" s="546">
        <v>94.9</v>
      </c>
      <c r="D50" s="546">
        <v>94.7</v>
      </c>
      <c r="E50" s="546">
        <v>91.6</v>
      </c>
      <c r="F50" s="546">
        <v>90.3</v>
      </c>
      <c r="G50" s="540">
        <f>Aprovechamiento!B43</f>
        <v>89.575070821529749</v>
      </c>
      <c r="H50" s="540">
        <f>G50-F50</f>
        <v>-0.72492917847024785</v>
      </c>
    </row>
    <row r="51" spans="1:8" ht="23.25" customHeight="1">
      <c r="A51" s="760" t="s">
        <v>450</v>
      </c>
      <c r="B51" s="760"/>
      <c r="C51" s="760"/>
      <c r="D51" s="760"/>
      <c r="E51" s="760"/>
      <c r="F51" s="760"/>
      <c r="G51" s="760"/>
      <c r="H51" s="760"/>
    </row>
    <row r="52" spans="1:8" ht="15.75">
      <c r="A52" s="10"/>
      <c r="B52" s="10"/>
      <c r="C52" s="10"/>
      <c r="D52" s="10"/>
      <c r="E52" s="10"/>
      <c r="F52" s="10"/>
      <c r="G52" s="10"/>
      <c r="H52" s="10"/>
    </row>
    <row r="53" spans="1:8" ht="15.75">
      <c r="A53" s="10"/>
      <c r="B53" s="10"/>
      <c r="C53" s="10"/>
      <c r="D53" s="10"/>
      <c r="E53" s="10"/>
      <c r="F53" s="10"/>
      <c r="G53" s="10"/>
      <c r="H53" s="10"/>
    </row>
    <row r="54" spans="1:8" ht="15.75">
      <c r="A54" s="10"/>
      <c r="B54" s="10"/>
      <c r="C54" s="10"/>
      <c r="D54" s="10"/>
      <c r="E54" s="10"/>
      <c r="F54" s="10"/>
      <c r="G54" s="10"/>
      <c r="H54" s="10"/>
    </row>
    <row r="55" spans="1:8" ht="15.75">
      <c r="A55" s="10"/>
      <c r="B55" s="10"/>
      <c r="C55" s="10"/>
      <c r="D55" s="10"/>
      <c r="E55" s="10"/>
      <c r="F55" s="10"/>
      <c r="G55" s="10"/>
      <c r="H55" s="10"/>
    </row>
    <row r="56" spans="1:8" ht="15.75">
      <c r="A56" s="10"/>
      <c r="B56" s="10"/>
      <c r="C56" s="10"/>
      <c r="D56" s="10"/>
      <c r="E56" s="10"/>
      <c r="F56" s="10"/>
      <c r="G56" s="10"/>
      <c r="H56" s="10"/>
    </row>
    <row r="57" spans="1:8" ht="15.75">
      <c r="A57" s="10"/>
      <c r="B57" s="10"/>
      <c r="C57" s="10"/>
      <c r="D57" s="10"/>
      <c r="E57" s="10"/>
      <c r="F57" s="10"/>
      <c r="G57" s="10"/>
      <c r="H57" s="10"/>
    </row>
    <row r="58" spans="1:8" ht="15.75">
      <c r="A58" s="10"/>
      <c r="B58" s="10"/>
      <c r="C58" s="10"/>
      <c r="D58" s="10"/>
      <c r="E58" s="10"/>
      <c r="F58" s="10"/>
      <c r="G58" s="10"/>
      <c r="H58" s="10"/>
    </row>
    <row r="59" spans="1:8" ht="15.75">
      <c r="A59" s="10"/>
      <c r="B59" s="10"/>
      <c r="C59" s="10"/>
      <c r="D59" s="10"/>
      <c r="E59" s="10"/>
      <c r="F59" s="10"/>
      <c r="G59" s="10"/>
      <c r="H59" s="10"/>
    </row>
    <row r="60" spans="1:8" ht="15.75">
      <c r="A60" s="10"/>
      <c r="B60" s="10"/>
      <c r="C60" s="10"/>
      <c r="D60" s="10"/>
      <c r="E60" s="10"/>
      <c r="F60" s="10"/>
      <c r="G60" s="10"/>
      <c r="H60" s="10"/>
    </row>
    <row r="61" spans="1:8" ht="15.75">
      <c r="A61" s="10"/>
      <c r="B61" s="10"/>
      <c r="C61" s="10"/>
      <c r="D61" s="10"/>
      <c r="E61" s="10"/>
      <c r="F61" s="10"/>
      <c r="G61" s="10"/>
      <c r="H61" s="10"/>
    </row>
    <row r="62" spans="1:8" ht="15.75">
      <c r="A62" s="10"/>
      <c r="B62" s="10"/>
      <c r="C62" s="10"/>
      <c r="D62" s="10"/>
      <c r="E62" s="10"/>
      <c r="F62" s="10"/>
      <c r="G62" s="10"/>
      <c r="H62" s="10"/>
    </row>
    <row r="63" spans="1:8" ht="15.75">
      <c r="A63" s="10"/>
      <c r="B63" s="10"/>
      <c r="C63" s="10"/>
      <c r="D63" s="10"/>
      <c r="E63" s="10"/>
      <c r="F63" s="10"/>
      <c r="G63" s="10"/>
      <c r="H63" s="10"/>
    </row>
    <row r="64" spans="1:8" ht="15.75">
      <c r="A64" s="10"/>
      <c r="B64" s="10"/>
      <c r="C64" s="10"/>
      <c r="D64" s="10"/>
      <c r="E64" s="10"/>
      <c r="F64" s="10"/>
      <c r="G64" s="10"/>
      <c r="H64" s="10"/>
    </row>
    <row r="65" spans="1:8" ht="15.75">
      <c r="A65" s="10"/>
      <c r="B65" s="10"/>
      <c r="C65" s="10"/>
      <c r="D65" s="10"/>
      <c r="E65" s="10"/>
      <c r="F65" s="10"/>
      <c r="G65" s="10"/>
      <c r="H65" s="10"/>
    </row>
    <row r="66" spans="1:8" ht="15.75">
      <c r="A66" s="10"/>
      <c r="B66" s="10"/>
      <c r="C66" s="10"/>
      <c r="D66" s="10"/>
      <c r="E66" s="10"/>
      <c r="F66" s="10"/>
      <c r="G66" s="10"/>
      <c r="H66" s="10"/>
    </row>
    <row r="67" spans="1:8" ht="15.75">
      <c r="A67" s="10"/>
      <c r="B67" s="10"/>
      <c r="C67" s="10"/>
      <c r="D67" s="10"/>
      <c r="E67" s="10"/>
      <c r="F67" s="10"/>
      <c r="G67" s="10"/>
      <c r="H67" s="10"/>
    </row>
    <row r="68" spans="1:8" ht="15.75">
      <c r="A68" s="10"/>
      <c r="B68" s="10"/>
      <c r="C68" s="10"/>
      <c r="D68" s="10"/>
      <c r="E68" s="10"/>
      <c r="F68" s="10"/>
      <c r="G68" s="10"/>
      <c r="H68" s="10"/>
    </row>
    <row r="69" spans="1:8" ht="15.75">
      <c r="A69" s="10"/>
      <c r="B69" s="10"/>
      <c r="C69" s="10"/>
      <c r="D69" s="10"/>
      <c r="E69" s="10"/>
      <c r="F69" s="10"/>
      <c r="G69" s="10"/>
      <c r="H69" s="10"/>
    </row>
    <row r="70" spans="1:8" ht="15.75">
      <c r="A70" s="10"/>
      <c r="B70" s="10"/>
      <c r="C70" s="10"/>
      <c r="D70" s="10"/>
      <c r="E70" s="10"/>
      <c r="F70" s="10"/>
      <c r="G70" s="10"/>
      <c r="H70" s="10"/>
    </row>
    <row r="71" spans="1:8" ht="15.75">
      <c r="A71" s="10"/>
      <c r="B71" s="10"/>
      <c r="C71" s="10"/>
      <c r="D71" s="10"/>
      <c r="E71" s="10"/>
      <c r="F71" s="10"/>
      <c r="G71" s="10"/>
      <c r="H71" s="10"/>
    </row>
    <row r="72" spans="1:8" ht="15.75">
      <c r="A72" s="10"/>
      <c r="B72" s="10"/>
      <c r="C72" s="10"/>
      <c r="D72" s="10"/>
      <c r="E72" s="10"/>
      <c r="F72" s="10"/>
      <c r="G72" s="10"/>
      <c r="H72" s="10"/>
    </row>
    <row r="73" spans="1:8" ht="15.75">
      <c r="A73" s="10"/>
      <c r="B73" s="10"/>
      <c r="C73" s="10"/>
      <c r="D73" s="10"/>
      <c r="E73" s="10"/>
      <c r="F73" s="10"/>
      <c r="G73" s="10"/>
      <c r="H73" s="10"/>
    </row>
    <row r="74" spans="1:8" ht="15.75">
      <c r="A74" s="10"/>
      <c r="B74" s="10"/>
      <c r="C74" s="10"/>
      <c r="D74" s="10"/>
      <c r="E74" s="10"/>
      <c r="F74" s="10"/>
      <c r="G74" s="10"/>
      <c r="H74" s="10"/>
    </row>
    <row r="75" spans="1:8" ht="15.75">
      <c r="A75" s="10"/>
      <c r="B75" s="10"/>
      <c r="C75" s="10"/>
      <c r="D75" s="10"/>
      <c r="E75" s="10"/>
      <c r="F75" s="10"/>
      <c r="G75" s="10"/>
      <c r="H75" s="10"/>
    </row>
    <row r="76" spans="1:8" ht="15.75">
      <c r="A76" s="10"/>
      <c r="B76" s="10"/>
      <c r="C76" s="10"/>
      <c r="D76" s="10"/>
      <c r="E76" s="10"/>
      <c r="F76" s="10"/>
      <c r="G76" s="10"/>
      <c r="H76" s="10"/>
    </row>
    <row r="77" spans="1:8" ht="15.75">
      <c r="A77" s="10"/>
      <c r="B77" s="10"/>
      <c r="C77" s="10"/>
      <c r="D77" s="10"/>
      <c r="E77" s="10"/>
      <c r="F77" s="10"/>
      <c r="G77" s="10"/>
      <c r="H77" s="10"/>
    </row>
    <row r="78" spans="1:8" ht="15.75">
      <c r="A78" s="10"/>
      <c r="B78" s="10"/>
      <c r="C78" s="10"/>
      <c r="D78" s="10"/>
      <c r="E78" s="10"/>
      <c r="F78" s="10"/>
      <c r="G78" s="10"/>
      <c r="H78" s="10"/>
    </row>
    <row r="79" spans="1:8" ht="15.75">
      <c r="A79" s="10"/>
      <c r="B79" s="10"/>
      <c r="C79" s="10"/>
      <c r="D79" s="10"/>
      <c r="E79" s="10"/>
      <c r="F79" s="10"/>
      <c r="G79" s="10"/>
      <c r="H79" s="10"/>
    </row>
    <row r="80" spans="1:8" ht="15.75">
      <c r="A80" s="10"/>
      <c r="B80" s="10"/>
      <c r="C80" s="10"/>
      <c r="D80" s="10"/>
      <c r="E80" s="10"/>
      <c r="F80" s="10"/>
      <c r="G80" s="10"/>
      <c r="H80" s="10"/>
    </row>
    <row r="81" spans="1:8" ht="15.75">
      <c r="A81" s="10"/>
      <c r="B81" s="10"/>
      <c r="C81" s="10"/>
      <c r="D81" s="10"/>
      <c r="E81" s="10"/>
      <c r="F81" s="10"/>
      <c r="G81" s="10"/>
      <c r="H81" s="10"/>
    </row>
    <row r="82" spans="1:8" ht="15.75">
      <c r="A82" s="10"/>
      <c r="B82" s="10"/>
      <c r="C82" s="10"/>
      <c r="D82" s="10"/>
      <c r="E82" s="10"/>
      <c r="F82" s="10"/>
      <c r="G82" s="10"/>
      <c r="H82" s="10"/>
    </row>
    <row r="83" spans="1:8" ht="15.75">
      <c r="A83" s="10"/>
      <c r="B83" s="10"/>
      <c r="C83" s="10"/>
      <c r="D83" s="10"/>
      <c r="E83" s="10"/>
      <c r="F83" s="10"/>
      <c r="G83" s="10"/>
      <c r="H83" s="10"/>
    </row>
    <row r="84" spans="1:8" ht="15.75">
      <c r="A84" s="10"/>
      <c r="B84" s="10"/>
      <c r="C84" s="10"/>
      <c r="D84" s="10"/>
      <c r="E84" s="10"/>
      <c r="F84" s="10"/>
      <c r="G84" s="10"/>
      <c r="H84" s="10"/>
    </row>
    <row r="85" spans="1:8" ht="15.75">
      <c r="A85" s="10"/>
      <c r="B85" s="10"/>
      <c r="C85" s="10"/>
      <c r="D85" s="10"/>
      <c r="E85" s="10"/>
      <c r="F85" s="10"/>
      <c r="G85" s="10"/>
      <c r="H85" s="10"/>
    </row>
    <row r="86" spans="1:8" ht="15.75">
      <c r="A86" s="10"/>
      <c r="B86" s="10"/>
      <c r="C86" s="10"/>
      <c r="D86" s="10"/>
      <c r="E86" s="10"/>
      <c r="F86" s="10"/>
      <c r="G86" s="10"/>
      <c r="H86" s="10"/>
    </row>
    <row r="87" spans="1:8" ht="15.75">
      <c r="A87" s="10"/>
      <c r="B87" s="10"/>
      <c r="C87" s="10"/>
      <c r="D87" s="10"/>
      <c r="E87" s="10"/>
      <c r="F87" s="10"/>
      <c r="G87" s="10"/>
      <c r="H87" s="10"/>
    </row>
    <row r="88" spans="1:8" ht="15.75">
      <c r="A88" s="10"/>
      <c r="B88" s="10"/>
      <c r="C88" s="10"/>
      <c r="D88" s="10"/>
      <c r="E88" s="10"/>
      <c r="F88" s="10"/>
      <c r="G88" s="10"/>
      <c r="H88" s="10"/>
    </row>
    <row r="89" spans="1:8" ht="15.75">
      <c r="A89" s="10"/>
      <c r="B89" s="10"/>
      <c r="C89" s="10"/>
      <c r="D89" s="10"/>
      <c r="E89" s="10"/>
      <c r="F89" s="10"/>
      <c r="G89" s="10"/>
      <c r="H89" s="10"/>
    </row>
    <row r="90" spans="1:8" ht="15.75">
      <c r="A90" s="10"/>
      <c r="B90" s="10"/>
      <c r="C90" s="10"/>
      <c r="D90" s="10"/>
      <c r="E90" s="10"/>
      <c r="F90" s="10"/>
      <c r="G90" s="10"/>
      <c r="H90" s="10"/>
    </row>
    <row r="91" spans="1:8" ht="15.75">
      <c r="A91" s="10"/>
      <c r="B91" s="10"/>
      <c r="C91" s="10"/>
      <c r="D91" s="10"/>
      <c r="E91" s="10"/>
      <c r="F91" s="10"/>
      <c r="G91" s="10"/>
      <c r="H91" s="10"/>
    </row>
    <row r="92" spans="1:8" ht="15.75">
      <c r="A92" s="10"/>
      <c r="B92" s="10"/>
      <c r="C92" s="10"/>
      <c r="D92" s="10"/>
      <c r="E92" s="10"/>
      <c r="F92" s="10"/>
      <c r="G92" s="10"/>
      <c r="H92" s="10"/>
    </row>
    <row r="93" spans="1:8" ht="15.75">
      <c r="A93" s="10"/>
      <c r="B93" s="10"/>
      <c r="C93" s="10"/>
      <c r="D93" s="10"/>
      <c r="E93" s="10"/>
      <c r="F93" s="10"/>
      <c r="G93" s="10"/>
      <c r="H93" s="10"/>
    </row>
    <row r="94" spans="1:8" ht="15.75">
      <c r="A94" s="10"/>
      <c r="B94" s="10"/>
      <c r="C94" s="10"/>
      <c r="D94" s="10"/>
      <c r="E94" s="10"/>
      <c r="F94" s="10"/>
      <c r="G94" s="10"/>
      <c r="H94" s="10"/>
    </row>
    <row r="95" spans="1:8" ht="15.75">
      <c r="A95" s="10"/>
      <c r="B95" s="10"/>
      <c r="C95" s="10"/>
      <c r="D95" s="10"/>
      <c r="E95" s="10"/>
      <c r="F95" s="10"/>
      <c r="G95" s="10"/>
      <c r="H95" s="10"/>
    </row>
    <row r="96" spans="1:8" ht="15.75">
      <c r="A96" s="10"/>
      <c r="B96" s="10"/>
      <c r="C96" s="10"/>
      <c r="D96" s="10"/>
      <c r="E96" s="10"/>
      <c r="F96" s="10"/>
      <c r="G96" s="10"/>
      <c r="H96" s="10"/>
    </row>
    <row r="97" spans="1:8" ht="15.75">
      <c r="A97" s="10"/>
      <c r="B97" s="10"/>
      <c r="C97" s="10"/>
      <c r="D97" s="10"/>
      <c r="E97" s="10"/>
      <c r="F97" s="10"/>
      <c r="G97" s="10"/>
      <c r="H97" s="10"/>
    </row>
    <row r="98" spans="1:8" ht="15.75">
      <c r="A98" s="10"/>
      <c r="B98" s="10"/>
      <c r="C98" s="10"/>
      <c r="D98" s="10"/>
      <c r="E98" s="10"/>
      <c r="F98" s="10"/>
      <c r="G98" s="10"/>
      <c r="H98" s="10"/>
    </row>
    <row r="99" spans="1:8" ht="15.75">
      <c r="A99" s="10"/>
      <c r="B99" s="10"/>
      <c r="C99" s="10"/>
      <c r="D99" s="10"/>
      <c r="E99" s="10"/>
      <c r="F99" s="10"/>
      <c r="G99" s="10"/>
      <c r="H99" s="10"/>
    </row>
    <row r="100" spans="1:8" ht="15.75">
      <c r="A100" s="10"/>
      <c r="B100" s="10"/>
      <c r="C100" s="10"/>
      <c r="D100" s="10"/>
      <c r="E100" s="10"/>
      <c r="F100" s="10"/>
      <c r="G100" s="10"/>
      <c r="H100" s="10"/>
    </row>
    <row r="101" spans="1:8" ht="15.75">
      <c r="A101" s="10"/>
      <c r="B101" s="10"/>
      <c r="C101" s="10"/>
      <c r="D101" s="10"/>
      <c r="E101" s="10"/>
      <c r="F101" s="10"/>
      <c r="G101" s="10"/>
      <c r="H101" s="10"/>
    </row>
    <row r="102" spans="1:8" ht="15.75">
      <c r="A102" s="10"/>
      <c r="B102" s="10"/>
      <c r="C102" s="10"/>
      <c r="D102" s="10"/>
      <c r="E102" s="10"/>
      <c r="F102" s="10"/>
      <c r="G102" s="10"/>
      <c r="H102" s="10"/>
    </row>
    <row r="103" spans="1:8" ht="15.75">
      <c r="A103" s="10"/>
      <c r="B103" s="10"/>
      <c r="C103" s="10"/>
      <c r="D103" s="10"/>
      <c r="E103" s="10"/>
      <c r="F103" s="10"/>
      <c r="G103" s="10"/>
      <c r="H103" s="10"/>
    </row>
    <row r="104" spans="1:8" ht="15.75">
      <c r="A104" s="10"/>
      <c r="B104" s="10"/>
      <c r="C104" s="10"/>
      <c r="D104" s="10"/>
      <c r="E104" s="10"/>
      <c r="F104" s="10"/>
      <c r="G104" s="10"/>
      <c r="H104" s="10"/>
    </row>
    <row r="105" spans="1:8" ht="15.75">
      <c r="A105" s="10"/>
      <c r="B105" s="10"/>
      <c r="C105" s="10"/>
      <c r="D105" s="10"/>
      <c r="E105" s="10"/>
      <c r="F105" s="10"/>
      <c r="G105" s="10"/>
      <c r="H105" s="10"/>
    </row>
    <row r="106" spans="1:8" ht="15.75">
      <c r="A106" s="10"/>
      <c r="B106" s="10"/>
      <c r="C106" s="10"/>
      <c r="D106" s="10"/>
      <c r="E106" s="10"/>
      <c r="F106" s="10"/>
      <c r="G106" s="10"/>
      <c r="H106" s="10"/>
    </row>
    <row r="107" spans="1:8" ht="15.75">
      <c r="A107" s="10"/>
      <c r="B107" s="10"/>
      <c r="C107" s="10"/>
      <c r="D107" s="10"/>
      <c r="E107" s="10"/>
      <c r="F107" s="10"/>
      <c r="G107" s="10"/>
      <c r="H107" s="10"/>
    </row>
    <row r="108" spans="1:8" ht="15.75">
      <c r="A108" s="10"/>
      <c r="B108" s="10"/>
      <c r="C108" s="10"/>
      <c r="D108" s="10"/>
      <c r="E108" s="10"/>
      <c r="F108" s="10"/>
      <c r="G108" s="10"/>
      <c r="H108" s="10"/>
    </row>
    <row r="109" spans="1:8" ht="15.75">
      <c r="A109" s="10"/>
      <c r="B109" s="10"/>
      <c r="C109" s="10"/>
      <c r="D109" s="10"/>
      <c r="E109" s="10"/>
      <c r="F109" s="10"/>
      <c r="G109" s="10"/>
      <c r="H109" s="10"/>
    </row>
    <row r="110" spans="1:8" ht="15.75">
      <c r="A110" s="10"/>
      <c r="B110" s="10"/>
      <c r="C110" s="10"/>
      <c r="D110" s="10"/>
      <c r="E110" s="10"/>
      <c r="F110" s="10"/>
      <c r="G110" s="10"/>
      <c r="H110" s="10"/>
    </row>
    <row r="111" spans="1:8" ht="15.75">
      <c r="A111" s="10"/>
      <c r="B111" s="10"/>
      <c r="C111" s="10"/>
      <c r="D111" s="10"/>
      <c r="E111" s="10"/>
      <c r="F111" s="10"/>
      <c r="G111" s="10"/>
      <c r="H111" s="10"/>
    </row>
    <row r="112" spans="1:8" ht="15.75">
      <c r="A112" s="10"/>
      <c r="B112" s="10"/>
      <c r="C112" s="10"/>
      <c r="D112" s="10"/>
      <c r="E112" s="10"/>
      <c r="F112" s="10"/>
      <c r="G112" s="10"/>
      <c r="H112" s="10"/>
    </row>
    <row r="113" spans="1:8" ht="15.75">
      <c r="A113" s="10"/>
      <c r="B113" s="10"/>
      <c r="C113" s="10"/>
      <c r="D113" s="10"/>
      <c r="E113" s="10"/>
      <c r="F113" s="10"/>
      <c r="G113" s="10"/>
      <c r="H113" s="10"/>
    </row>
    <row r="114" spans="1:8" ht="15.75">
      <c r="A114" s="10"/>
      <c r="B114" s="10"/>
      <c r="C114" s="10"/>
      <c r="D114" s="10"/>
      <c r="E114" s="10"/>
      <c r="F114" s="10"/>
      <c r="G114" s="10"/>
      <c r="H114" s="10"/>
    </row>
    <row r="115" spans="1:8" ht="15.75">
      <c r="A115" s="10"/>
      <c r="B115" s="10"/>
      <c r="C115" s="10"/>
      <c r="D115" s="10"/>
      <c r="E115" s="10"/>
      <c r="F115" s="10"/>
      <c r="G115" s="10"/>
      <c r="H115" s="10"/>
    </row>
    <row r="116" spans="1:8" ht="15.75">
      <c r="A116" s="10"/>
      <c r="B116" s="10"/>
      <c r="C116" s="10"/>
      <c r="D116" s="10"/>
      <c r="E116" s="10"/>
      <c r="F116" s="10"/>
      <c r="G116" s="10"/>
      <c r="H116" s="10"/>
    </row>
    <row r="117" spans="1:8" ht="15.75">
      <c r="A117" s="10"/>
      <c r="B117" s="10"/>
      <c r="C117" s="10"/>
      <c r="D117" s="10"/>
      <c r="E117" s="10"/>
      <c r="F117" s="10"/>
      <c r="G117" s="10"/>
      <c r="H117" s="10"/>
    </row>
    <row r="118" spans="1:8" ht="15.75">
      <c r="A118" s="10"/>
      <c r="B118" s="10"/>
      <c r="C118" s="10"/>
      <c r="D118" s="10"/>
      <c r="E118" s="10"/>
      <c r="F118" s="10"/>
      <c r="G118" s="10"/>
      <c r="H118" s="10"/>
    </row>
    <row r="119" spans="1:8" ht="15.75">
      <c r="A119" s="10"/>
      <c r="B119" s="10"/>
      <c r="C119" s="10"/>
      <c r="D119" s="10"/>
      <c r="E119" s="10"/>
      <c r="F119" s="10"/>
      <c r="G119" s="10"/>
      <c r="H119" s="10"/>
    </row>
    <row r="120" spans="1:8" ht="15.75">
      <c r="A120" s="10"/>
      <c r="B120" s="10"/>
      <c r="C120" s="10"/>
      <c r="D120" s="10"/>
      <c r="E120" s="10"/>
      <c r="F120" s="10"/>
      <c r="G120" s="10"/>
      <c r="H120" s="10"/>
    </row>
    <row r="121" spans="1:8" ht="15.75">
      <c r="A121" s="10"/>
      <c r="B121" s="10"/>
      <c r="C121" s="10"/>
      <c r="D121" s="10"/>
      <c r="E121" s="10"/>
      <c r="F121" s="10"/>
      <c r="G121" s="10"/>
      <c r="H121" s="10"/>
    </row>
    <row r="122" spans="1:8" ht="15.75">
      <c r="A122" s="10"/>
      <c r="B122" s="10"/>
      <c r="C122" s="10"/>
      <c r="D122" s="10"/>
      <c r="E122" s="10"/>
      <c r="F122" s="10"/>
      <c r="G122" s="10"/>
      <c r="H122" s="10"/>
    </row>
    <row r="123" spans="1:8" ht="15.75">
      <c r="A123" s="10"/>
      <c r="B123" s="10"/>
      <c r="C123" s="10"/>
      <c r="D123" s="10"/>
      <c r="E123" s="10"/>
      <c r="F123" s="10"/>
      <c r="G123" s="10"/>
      <c r="H123" s="10"/>
    </row>
    <row r="124" spans="1:8" ht="15.75">
      <c r="A124" s="10"/>
      <c r="B124" s="10"/>
      <c r="C124" s="10"/>
      <c r="D124" s="10"/>
      <c r="E124" s="10"/>
      <c r="F124" s="10"/>
      <c r="G124" s="10"/>
      <c r="H124" s="10"/>
    </row>
    <row r="125" spans="1:8" ht="15.75">
      <c r="A125" s="10"/>
      <c r="B125" s="10"/>
      <c r="C125" s="10"/>
      <c r="D125" s="10"/>
      <c r="E125" s="10"/>
      <c r="F125" s="10"/>
      <c r="G125" s="10"/>
      <c r="H125" s="10"/>
    </row>
    <row r="126" spans="1:8" ht="15.75">
      <c r="A126" s="10"/>
      <c r="B126" s="10"/>
      <c r="C126" s="10"/>
      <c r="D126" s="10"/>
      <c r="E126" s="10"/>
      <c r="F126" s="10"/>
      <c r="G126" s="10"/>
      <c r="H126" s="10"/>
    </row>
    <row r="127" spans="1:8" ht="15.75">
      <c r="A127" s="10"/>
      <c r="B127" s="10"/>
      <c r="C127" s="10"/>
      <c r="D127" s="10"/>
      <c r="E127" s="10"/>
      <c r="F127" s="10"/>
      <c r="G127" s="10"/>
      <c r="H127" s="10"/>
    </row>
    <row r="128" spans="1:8" ht="15.75">
      <c r="A128" s="10"/>
      <c r="B128" s="10"/>
      <c r="C128" s="10"/>
      <c r="D128" s="10"/>
      <c r="E128" s="10"/>
      <c r="F128" s="10"/>
      <c r="G128" s="10"/>
      <c r="H128" s="10"/>
    </row>
    <row r="129" spans="1:8" ht="15.75">
      <c r="A129" s="10"/>
      <c r="B129" s="10"/>
      <c r="C129" s="10"/>
      <c r="D129" s="10"/>
      <c r="E129" s="10"/>
      <c r="F129" s="10"/>
      <c r="G129" s="10"/>
      <c r="H129" s="10"/>
    </row>
    <row r="130" spans="1:8" ht="15.75">
      <c r="A130" s="10"/>
      <c r="B130" s="10"/>
      <c r="C130" s="10"/>
      <c r="D130" s="10"/>
      <c r="E130" s="10"/>
      <c r="F130" s="10"/>
      <c r="G130" s="10"/>
      <c r="H130" s="10"/>
    </row>
    <row r="131" spans="1:8" ht="15.75">
      <c r="A131" s="10"/>
      <c r="B131" s="10"/>
      <c r="C131" s="10"/>
      <c r="D131" s="10"/>
      <c r="E131" s="10"/>
      <c r="F131" s="10"/>
      <c r="G131" s="10"/>
      <c r="H131" s="10"/>
    </row>
    <row r="132" spans="1:8" ht="15.75">
      <c r="A132" s="10"/>
      <c r="B132" s="10"/>
      <c r="C132" s="10"/>
      <c r="D132" s="10"/>
      <c r="E132" s="10"/>
      <c r="F132" s="10"/>
      <c r="G132" s="10"/>
      <c r="H132" s="10"/>
    </row>
    <row r="133" spans="1:8" ht="15.75">
      <c r="A133" s="10"/>
      <c r="B133" s="10"/>
      <c r="C133" s="10"/>
      <c r="D133" s="10"/>
      <c r="E133" s="10"/>
      <c r="F133" s="10"/>
      <c r="G133" s="10"/>
      <c r="H133" s="10"/>
    </row>
    <row r="134" spans="1:8" ht="15.75">
      <c r="A134" s="10"/>
      <c r="B134" s="10"/>
      <c r="C134" s="10"/>
      <c r="D134" s="10"/>
      <c r="E134" s="10"/>
      <c r="F134" s="10"/>
      <c r="G134" s="10"/>
      <c r="H134" s="10"/>
    </row>
    <row r="135" spans="1:8" ht="15.75">
      <c r="A135" s="10"/>
      <c r="B135" s="10"/>
      <c r="C135" s="10"/>
      <c r="D135" s="10"/>
      <c r="E135" s="10"/>
      <c r="F135" s="10"/>
      <c r="G135" s="10"/>
      <c r="H135" s="10"/>
    </row>
    <row r="136" spans="1:8" ht="15.75">
      <c r="A136" s="10"/>
      <c r="B136" s="10"/>
      <c r="C136" s="10"/>
      <c r="D136" s="10"/>
      <c r="E136" s="10"/>
      <c r="F136" s="10"/>
      <c r="G136" s="10"/>
      <c r="H136" s="10"/>
    </row>
    <row r="137" spans="1:8" ht="15.75">
      <c r="A137" s="10"/>
      <c r="B137" s="10"/>
      <c r="C137" s="10"/>
      <c r="D137" s="10"/>
      <c r="E137" s="10"/>
      <c r="F137" s="10"/>
      <c r="G137" s="10"/>
      <c r="H137" s="10"/>
    </row>
    <row r="138" spans="1:8" ht="15.75">
      <c r="A138" s="10"/>
      <c r="B138" s="10"/>
      <c r="C138" s="10"/>
      <c r="D138" s="10"/>
      <c r="E138" s="10"/>
      <c r="F138" s="10"/>
      <c r="G138" s="10"/>
      <c r="H138" s="10"/>
    </row>
    <row r="139" spans="1:8" ht="15.75">
      <c r="A139" s="10"/>
      <c r="B139" s="10"/>
      <c r="C139" s="10"/>
      <c r="D139" s="10"/>
      <c r="E139" s="10"/>
      <c r="F139" s="10"/>
      <c r="G139" s="10"/>
      <c r="H139" s="10"/>
    </row>
    <row r="140" spans="1:8" ht="15.75">
      <c r="A140" s="10"/>
      <c r="B140" s="10"/>
      <c r="C140" s="10"/>
      <c r="D140" s="10"/>
      <c r="E140" s="10"/>
      <c r="F140" s="10"/>
      <c r="G140" s="10"/>
      <c r="H140" s="10"/>
    </row>
    <row r="141" spans="1:8" ht="15.75">
      <c r="A141" s="10"/>
      <c r="B141" s="10"/>
      <c r="C141" s="10"/>
      <c r="D141" s="10"/>
      <c r="E141" s="10"/>
      <c r="F141" s="10"/>
      <c r="G141" s="10"/>
      <c r="H141" s="10"/>
    </row>
    <row r="142" spans="1:8" ht="15.75">
      <c r="A142" s="10"/>
      <c r="B142" s="10"/>
      <c r="C142" s="10"/>
      <c r="D142" s="10"/>
      <c r="E142" s="10"/>
      <c r="F142" s="10"/>
      <c r="G142" s="10"/>
      <c r="H142" s="10"/>
    </row>
    <row r="143" spans="1:8" ht="15.75">
      <c r="A143" s="10"/>
      <c r="B143" s="10"/>
      <c r="C143" s="10"/>
      <c r="D143" s="10"/>
      <c r="E143" s="10"/>
      <c r="F143" s="10"/>
      <c r="G143" s="10"/>
      <c r="H143" s="10"/>
    </row>
    <row r="144" spans="1:8" ht="15.75">
      <c r="A144" s="10"/>
      <c r="B144" s="10"/>
      <c r="C144" s="10"/>
      <c r="D144" s="10"/>
      <c r="E144" s="10"/>
      <c r="F144" s="10"/>
      <c r="G144" s="10"/>
      <c r="H144" s="10"/>
    </row>
    <row r="145" spans="1:8" ht="15.75">
      <c r="A145" s="10"/>
      <c r="B145" s="10"/>
      <c r="C145" s="10"/>
      <c r="D145" s="10"/>
      <c r="E145" s="10"/>
      <c r="F145" s="10"/>
      <c r="G145" s="10"/>
      <c r="H145" s="10"/>
    </row>
    <row r="146" spans="1:8" ht="15.75">
      <c r="A146" s="10"/>
      <c r="B146" s="10"/>
      <c r="C146" s="10"/>
      <c r="D146" s="10"/>
      <c r="E146" s="10"/>
      <c r="F146" s="10"/>
      <c r="G146" s="10"/>
      <c r="H146" s="10"/>
    </row>
    <row r="147" spans="1:8" ht="15.75">
      <c r="A147" s="10"/>
      <c r="B147" s="10"/>
      <c r="C147" s="10"/>
      <c r="D147" s="10"/>
      <c r="E147" s="10"/>
      <c r="F147" s="10"/>
      <c r="G147" s="10"/>
      <c r="H147" s="10"/>
    </row>
    <row r="148" spans="1:8" ht="15.75">
      <c r="A148" s="10"/>
      <c r="B148" s="10"/>
      <c r="C148" s="10"/>
      <c r="D148" s="10"/>
      <c r="E148" s="10"/>
      <c r="F148" s="10"/>
      <c r="G148" s="10"/>
      <c r="H148" s="10"/>
    </row>
    <row r="149" spans="1:8" ht="15.75">
      <c r="A149" s="10"/>
      <c r="B149" s="10"/>
      <c r="C149" s="10"/>
      <c r="D149" s="10"/>
      <c r="E149" s="10"/>
      <c r="F149" s="10"/>
      <c r="G149" s="10"/>
      <c r="H149" s="10"/>
    </row>
    <row r="150" spans="1:8" ht="15.75">
      <c r="A150" s="10"/>
      <c r="B150" s="10"/>
      <c r="C150" s="10"/>
      <c r="D150" s="10"/>
      <c r="E150" s="10"/>
      <c r="F150" s="10"/>
      <c r="G150" s="10"/>
      <c r="H150" s="10"/>
    </row>
    <row r="151" spans="1:8" ht="15.75">
      <c r="A151" s="10"/>
      <c r="B151" s="10"/>
      <c r="C151" s="10"/>
      <c r="D151" s="10"/>
      <c r="E151" s="10"/>
      <c r="F151" s="10"/>
      <c r="G151" s="10"/>
      <c r="H151" s="10"/>
    </row>
    <row r="152" spans="1:8" ht="15.75">
      <c r="A152" s="10"/>
      <c r="B152" s="10"/>
      <c r="C152" s="10"/>
      <c r="D152" s="10"/>
      <c r="E152" s="10"/>
      <c r="F152" s="10"/>
      <c r="G152" s="10"/>
      <c r="H152" s="10"/>
    </row>
    <row r="153" spans="1:8" ht="15.75">
      <c r="A153" s="10"/>
      <c r="B153" s="10"/>
      <c r="C153" s="10"/>
      <c r="D153" s="10"/>
      <c r="E153" s="10"/>
      <c r="F153" s="10"/>
      <c r="G153" s="10"/>
      <c r="H153" s="10"/>
    </row>
    <row r="154" spans="1:8" ht="15.75">
      <c r="A154" s="10"/>
      <c r="B154" s="10"/>
      <c r="C154" s="10"/>
      <c r="D154" s="10"/>
      <c r="E154" s="10"/>
      <c r="F154" s="10"/>
      <c r="G154" s="10"/>
      <c r="H154" s="10"/>
    </row>
    <row r="155" spans="1:8" ht="15.75">
      <c r="A155" s="10"/>
      <c r="B155" s="10"/>
      <c r="C155" s="10"/>
      <c r="D155" s="10"/>
      <c r="E155" s="10"/>
      <c r="F155" s="10"/>
      <c r="G155" s="10"/>
      <c r="H155" s="10"/>
    </row>
    <row r="156" spans="1:8" ht="15.75">
      <c r="A156" s="10"/>
      <c r="B156" s="10"/>
      <c r="C156" s="10"/>
      <c r="D156" s="10"/>
      <c r="E156" s="10"/>
      <c r="F156" s="10"/>
      <c r="G156" s="10"/>
      <c r="H156" s="10"/>
    </row>
    <row r="157" spans="1:8" ht="15.75">
      <c r="A157" s="10"/>
      <c r="B157" s="10"/>
      <c r="C157" s="10"/>
      <c r="D157" s="10"/>
      <c r="E157" s="10"/>
      <c r="F157" s="10"/>
      <c r="G157" s="10"/>
      <c r="H157" s="10"/>
    </row>
    <row r="158" spans="1:8" ht="15.75">
      <c r="A158" s="10"/>
      <c r="B158" s="10"/>
      <c r="C158" s="10"/>
      <c r="D158" s="10"/>
      <c r="E158" s="10"/>
      <c r="F158" s="10"/>
      <c r="G158" s="10"/>
      <c r="H158" s="10"/>
    </row>
  </sheetData>
  <dataConsolidate/>
  <mergeCells count="2">
    <mergeCell ref="A5:H5"/>
    <mergeCell ref="A51:H51"/>
  </mergeCells>
  <conditionalFormatting sqref="H17:H46 H48:H49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2">
    <tablePart r:id="rId4"/>
    <tablePart r:id="rId5"/>
  </tablePar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1"/>
  <dimension ref="A1:K48"/>
  <sheetViews>
    <sheetView zoomScaleNormal="100" zoomScaleSheetLayoutView="100" workbookViewId="0">
      <selection activeCell="D21" sqref="D21"/>
    </sheetView>
  </sheetViews>
  <sheetFormatPr baseColWidth="10" defaultRowHeight="14.25"/>
  <cols>
    <col min="1" max="1" width="19.28515625" style="13" customWidth="1"/>
    <col min="2" max="2" width="14.140625" style="13" customWidth="1"/>
    <col min="3" max="3" width="12.7109375" style="13" customWidth="1"/>
    <col min="4" max="9" width="12.7109375" style="12" customWidth="1"/>
    <col min="10" max="16384" width="11.42578125" style="12"/>
  </cols>
  <sheetData>
    <row r="1" spans="1:11">
      <c r="A1" s="20"/>
      <c r="B1" s="21"/>
      <c r="C1" s="21"/>
      <c r="D1" s="20"/>
      <c r="E1" s="20"/>
      <c r="F1" s="20"/>
      <c r="G1" s="20"/>
      <c r="H1" s="20"/>
      <c r="I1" s="20"/>
    </row>
    <row r="2" spans="1:11">
      <c r="A2" s="20"/>
      <c r="B2" s="21"/>
      <c r="C2" s="21"/>
      <c r="D2" s="20"/>
      <c r="E2" s="20"/>
      <c r="F2" s="20"/>
      <c r="G2" s="20"/>
      <c r="H2" s="20"/>
      <c r="I2" s="20"/>
    </row>
    <row r="3" spans="1:11" ht="15">
      <c r="A3" s="20"/>
      <c r="B3" s="19"/>
      <c r="C3" s="19"/>
      <c r="D3" s="18"/>
      <c r="E3"/>
      <c r="F3"/>
      <c r="G3"/>
      <c r="H3"/>
      <c r="I3"/>
      <c r="J3"/>
      <c r="K3"/>
    </row>
    <row r="4" spans="1:11">
      <c r="A4" s="761"/>
      <c r="B4" s="761"/>
      <c r="C4" s="761"/>
      <c r="D4" s="761"/>
      <c r="E4" s="761"/>
      <c r="F4" s="761"/>
      <c r="G4" s="761"/>
      <c r="H4" s="761"/>
      <c r="I4" s="761"/>
    </row>
    <row r="5" spans="1:11">
      <c r="A5" s="223"/>
      <c r="B5" s="223"/>
      <c r="C5" s="223"/>
      <c r="D5" s="223"/>
      <c r="E5" s="109"/>
      <c r="F5" s="223"/>
      <c r="G5" s="223"/>
      <c r="H5" s="223"/>
      <c r="I5" s="223"/>
    </row>
    <row r="6" spans="1:11" ht="16.5" customHeight="1">
      <c r="A6" s="762" t="s">
        <v>63</v>
      </c>
      <c r="B6" s="762"/>
      <c r="C6" s="762"/>
      <c r="D6" s="762"/>
      <c r="E6" s="762"/>
      <c r="F6" s="762"/>
      <c r="G6" s="762"/>
      <c r="H6" s="762"/>
      <c r="I6" s="762"/>
      <c r="J6" s="762"/>
      <c r="K6" s="762"/>
    </row>
    <row r="7" spans="1:11" ht="16.5" customHeight="1">
      <c r="A7" s="17"/>
      <c r="B7" s="17"/>
      <c r="C7" s="17"/>
      <c r="D7" s="16"/>
      <c r="E7" s="16"/>
      <c r="F7" s="16"/>
      <c r="G7" s="16"/>
      <c r="H7" s="16"/>
      <c r="I7" s="16"/>
      <c r="J7" s="16"/>
      <c r="K7" s="16"/>
    </row>
    <row r="8" spans="1:11" ht="32.25" customHeight="1">
      <c r="A8" s="15" t="s">
        <v>61</v>
      </c>
      <c r="B8" s="244" t="s">
        <v>60</v>
      </c>
      <c r="C8" s="244" t="s">
        <v>269</v>
      </c>
      <c r="D8" s="244" t="s">
        <v>58</v>
      </c>
      <c r="E8" s="245" t="s">
        <v>57</v>
      </c>
      <c r="F8" s="245" t="s">
        <v>56</v>
      </c>
      <c r="G8" s="245" t="s">
        <v>55</v>
      </c>
      <c r="H8" s="245" t="s">
        <v>54</v>
      </c>
      <c r="I8" s="245" t="s">
        <v>53</v>
      </c>
      <c r="J8" s="245" t="s">
        <v>52</v>
      </c>
      <c r="K8" s="245" t="s">
        <v>51</v>
      </c>
    </row>
    <row r="9" spans="1:11" ht="15.75" customHeight="1">
      <c r="A9" s="15" t="s">
        <v>50</v>
      </c>
      <c r="B9" s="255">
        <f>IF(D9=0,0,(C9/D9)*100)</f>
        <v>75.085725293777699</v>
      </c>
      <c r="C9" s="247">
        <f>C40+C43</f>
        <v>311816</v>
      </c>
      <c r="D9" s="247">
        <f t="shared" ref="D9:D43" si="0">E9*40*2</f>
        <v>415280</v>
      </c>
      <c r="E9" s="248">
        <f>E40+E43</f>
        <v>5191</v>
      </c>
      <c r="F9" s="248">
        <f t="shared" ref="F9:K9" si="1">F40+F43</f>
        <v>1015</v>
      </c>
      <c r="G9" s="248">
        <f t="shared" si="1"/>
        <v>1284</v>
      </c>
      <c r="H9" s="248">
        <f t="shared" si="1"/>
        <v>0</v>
      </c>
      <c r="I9" s="248">
        <f t="shared" si="1"/>
        <v>0</v>
      </c>
      <c r="J9" s="248">
        <f t="shared" si="1"/>
        <v>0</v>
      </c>
      <c r="K9" s="248">
        <f t="shared" si="1"/>
        <v>0</v>
      </c>
    </row>
    <row r="10" spans="1:11" ht="13.5" customHeight="1">
      <c r="A10" s="81" t="s">
        <v>9</v>
      </c>
      <c r="B10" s="246">
        <f t="shared" ref="B10:B43" si="2">IF(D10=0,0,(C10/D10)*100)</f>
        <v>64.75</v>
      </c>
      <c r="C10" s="104">
        <v>4662</v>
      </c>
      <c r="D10" s="248">
        <f t="shared" si="0"/>
        <v>7200</v>
      </c>
      <c r="E10" s="249">
        <v>90</v>
      </c>
      <c r="F10" s="249">
        <v>10</v>
      </c>
      <c r="G10" s="249">
        <v>18</v>
      </c>
      <c r="H10" s="249"/>
      <c r="I10" s="249"/>
      <c r="J10" s="249"/>
      <c r="K10" s="249"/>
    </row>
    <row r="11" spans="1:11" ht="13.5" customHeight="1">
      <c r="A11" s="81" t="s">
        <v>12</v>
      </c>
      <c r="B11" s="246">
        <f t="shared" si="2"/>
        <v>83.831300813008127</v>
      </c>
      <c r="C11" s="104">
        <v>8249</v>
      </c>
      <c r="D11" s="248">
        <f t="shared" si="0"/>
        <v>9840</v>
      </c>
      <c r="E11" s="249">
        <v>123</v>
      </c>
      <c r="F11" s="249">
        <v>22</v>
      </c>
      <c r="G11" s="249">
        <v>20</v>
      </c>
      <c r="H11" s="249"/>
      <c r="I11" s="249"/>
      <c r="J11" s="249"/>
      <c r="K11" s="249"/>
    </row>
    <row r="12" spans="1:11" ht="13.5" customHeight="1">
      <c r="A12" s="81" t="s">
        <v>13</v>
      </c>
      <c r="B12" s="246">
        <f t="shared" si="2"/>
        <v>115.55555555555554</v>
      </c>
      <c r="C12" s="104">
        <v>1664</v>
      </c>
      <c r="D12" s="248">
        <f t="shared" si="0"/>
        <v>1440</v>
      </c>
      <c r="E12" s="249">
        <v>18</v>
      </c>
      <c r="F12" s="249">
        <v>5</v>
      </c>
      <c r="G12" s="249">
        <v>1</v>
      </c>
      <c r="H12" s="249"/>
      <c r="I12" s="249"/>
      <c r="J12" s="249"/>
      <c r="K12" s="249"/>
    </row>
    <row r="13" spans="1:11" ht="13.5" customHeight="1">
      <c r="A13" s="81" t="s">
        <v>14</v>
      </c>
      <c r="B13" s="246">
        <f t="shared" si="2"/>
        <v>56.53125</v>
      </c>
      <c r="C13" s="104">
        <v>1809</v>
      </c>
      <c r="D13" s="248">
        <f t="shared" si="0"/>
        <v>3200</v>
      </c>
      <c r="E13" s="249">
        <v>40</v>
      </c>
      <c r="F13" s="249">
        <v>9</v>
      </c>
      <c r="G13" s="249">
        <v>12</v>
      </c>
      <c r="H13" s="249"/>
      <c r="I13" s="249"/>
      <c r="J13" s="249"/>
      <c r="K13" s="249"/>
    </row>
    <row r="14" spans="1:11" ht="13.5" customHeight="1">
      <c r="A14" s="81" t="s">
        <v>15</v>
      </c>
      <c r="B14" s="246">
        <f t="shared" si="2"/>
        <v>55.449101796407184</v>
      </c>
      <c r="C14" s="104">
        <v>7408</v>
      </c>
      <c r="D14" s="248">
        <f t="shared" si="0"/>
        <v>13360</v>
      </c>
      <c r="E14" s="249">
        <v>167</v>
      </c>
      <c r="F14" s="249">
        <v>18</v>
      </c>
      <c r="G14" s="249">
        <v>51</v>
      </c>
      <c r="H14" s="249"/>
      <c r="I14" s="249"/>
      <c r="J14" s="249"/>
      <c r="K14" s="249"/>
    </row>
    <row r="15" spans="1:11" ht="13.5" customHeight="1">
      <c r="A15" s="81" t="s">
        <v>16</v>
      </c>
      <c r="B15" s="246">
        <f t="shared" si="2"/>
        <v>73.272292993630572</v>
      </c>
      <c r="C15" s="104">
        <v>9203</v>
      </c>
      <c r="D15" s="248">
        <f t="shared" si="0"/>
        <v>12560</v>
      </c>
      <c r="E15" s="249">
        <v>157</v>
      </c>
      <c r="F15" s="249">
        <v>30</v>
      </c>
      <c r="G15" s="249">
        <v>34</v>
      </c>
      <c r="H15" s="249"/>
      <c r="I15" s="249"/>
      <c r="J15" s="249"/>
      <c r="K15" s="249"/>
    </row>
    <row r="16" spans="1:11" ht="13.5" customHeight="1">
      <c r="A16" s="81" t="s">
        <v>49</v>
      </c>
      <c r="B16" s="246">
        <f t="shared" si="2"/>
        <v>93.899253731343279</v>
      </c>
      <c r="C16" s="104">
        <v>10066</v>
      </c>
      <c r="D16" s="248">
        <f t="shared" si="0"/>
        <v>10720</v>
      </c>
      <c r="E16" s="249">
        <v>134</v>
      </c>
      <c r="F16" s="249">
        <v>45</v>
      </c>
      <c r="G16" s="249">
        <v>37</v>
      </c>
      <c r="H16" s="249"/>
      <c r="I16" s="249"/>
      <c r="J16" s="249"/>
      <c r="K16" s="249"/>
    </row>
    <row r="17" spans="1:11" ht="13.5" customHeight="1">
      <c r="A17" s="81" t="s">
        <v>18</v>
      </c>
      <c r="B17" s="246">
        <f t="shared" si="2"/>
        <v>48.59375</v>
      </c>
      <c r="C17" s="104">
        <v>1866</v>
      </c>
      <c r="D17" s="248">
        <f t="shared" si="0"/>
        <v>3840</v>
      </c>
      <c r="E17" s="249">
        <v>48</v>
      </c>
      <c r="F17" s="249">
        <v>5</v>
      </c>
      <c r="G17" s="249">
        <v>11</v>
      </c>
      <c r="H17" s="249"/>
      <c r="I17" s="249"/>
      <c r="J17" s="249"/>
      <c r="K17" s="249"/>
    </row>
    <row r="18" spans="1:11" ht="13.5" customHeight="1">
      <c r="A18" s="81" t="s">
        <v>19</v>
      </c>
      <c r="B18" s="246">
        <f t="shared" si="2"/>
        <v>49.6875</v>
      </c>
      <c r="C18" s="104">
        <v>2067</v>
      </c>
      <c r="D18" s="248">
        <f t="shared" si="0"/>
        <v>4160</v>
      </c>
      <c r="E18" s="249">
        <v>52</v>
      </c>
      <c r="F18" s="249">
        <v>17</v>
      </c>
      <c r="G18" s="249">
        <v>8</v>
      </c>
      <c r="H18" s="249"/>
      <c r="I18" s="249"/>
      <c r="J18" s="249"/>
      <c r="K18" s="249"/>
    </row>
    <row r="19" spans="1:11" ht="13.5" customHeight="1">
      <c r="A19" s="81" t="s">
        <v>20</v>
      </c>
      <c r="B19" s="246">
        <f t="shared" si="2"/>
        <v>78.415798611111114</v>
      </c>
      <c r="C19" s="104">
        <v>18067</v>
      </c>
      <c r="D19" s="248">
        <f t="shared" si="0"/>
        <v>23040</v>
      </c>
      <c r="E19" s="249">
        <v>288</v>
      </c>
      <c r="F19" s="249">
        <v>71</v>
      </c>
      <c r="G19" s="249">
        <v>65</v>
      </c>
      <c r="H19" s="249"/>
      <c r="I19" s="249"/>
      <c r="J19" s="249"/>
      <c r="K19" s="249"/>
    </row>
    <row r="20" spans="1:11" ht="13.5" customHeight="1">
      <c r="A20" s="81" t="s">
        <v>21</v>
      </c>
      <c r="B20" s="246">
        <f t="shared" si="2"/>
        <v>60.078125000000007</v>
      </c>
      <c r="C20" s="104">
        <v>6152</v>
      </c>
      <c r="D20" s="248">
        <f t="shared" si="0"/>
        <v>10240</v>
      </c>
      <c r="E20" s="249">
        <v>128</v>
      </c>
      <c r="F20" s="249">
        <v>22</v>
      </c>
      <c r="G20" s="249">
        <v>43</v>
      </c>
      <c r="H20" s="249"/>
      <c r="I20" s="249"/>
      <c r="J20" s="249"/>
      <c r="K20" s="249"/>
    </row>
    <row r="21" spans="1:11" ht="13.5" customHeight="1">
      <c r="A21" s="81" t="s">
        <v>22</v>
      </c>
      <c r="B21" s="246">
        <f t="shared" si="2"/>
        <v>64.225352112676063</v>
      </c>
      <c r="C21" s="104">
        <v>3648</v>
      </c>
      <c r="D21" s="248">
        <f t="shared" si="0"/>
        <v>5680</v>
      </c>
      <c r="E21" s="249">
        <v>71</v>
      </c>
      <c r="F21" s="249">
        <v>34</v>
      </c>
      <c r="G21" s="249">
        <v>19</v>
      </c>
      <c r="H21" s="249"/>
      <c r="I21" s="249"/>
      <c r="J21" s="249"/>
      <c r="K21" s="249"/>
    </row>
    <row r="22" spans="1:11" ht="13.5" customHeight="1">
      <c r="A22" s="81" t="s">
        <v>23</v>
      </c>
      <c r="B22" s="246">
        <f t="shared" si="2"/>
        <v>67.282608695652172</v>
      </c>
      <c r="C22" s="104">
        <v>14856</v>
      </c>
      <c r="D22" s="248">
        <f t="shared" si="0"/>
        <v>22080</v>
      </c>
      <c r="E22" s="249">
        <v>276</v>
      </c>
      <c r="F22" s="249">
        <v>36</v>
      </c>
      <c r="G22" s="249">
        <v>68</v>
      </c>
      <c r="H22" s="249"/>
      <c r="I22" s="249"/>
      <c r="J22" s="249"/>
      <c r="K22" s="249"/>
    </row>
    <row r="23" spans="1:11" ht="13.5" customHeight="1">
      <c r="A23" s="81" t="s">
        <v>24</v>
      </c>
      <c r="B23" s="246">
        <f t="shared" si="2"/>
        <v>78.473837209302317</v>
      </c>
      <c r="C23" s="104">
        <v>48591</v>
      </c>
      <c r="D23" s="248">
        <f t="shared" si="0"/>
        <v>61920</v>
      </c>
      <c r="E23" s="249">
        <v>774</v>
      </c>
      <c r="F23" s="249">
        <v>133</v>
      </c>
      <c r="G23" s="249">
        <v>197</v>
      </c>
      <c r="H23" s="249"/>
      <c r="I23" s="249"/>
      <c r="J23" s="249"/>
      <c r="K23" s="249"/>
    </row>
    <row r="24" spans="1:11" ht="13.5" customHeight="1">
      <c r="A24" s="81" t="s">
        <v>48</v>
      </c>
      <c r="B24" s="246">
        <f t="shared" si="2"/>
        <v>63.528409090909086</v>
      </c>
      <c r="C24" s="104">
        <v>11181</v>
      </c>
      <c r="D24" s="248">
        <f t="shared" si="0"/>
        <v>17600</v>
      </c>
      <c r="E24" s="249">
        <v>220</v>
      </c>
      <c r="F24" s="249">
        <v>28</v>
      </c>
      <c r="G24" s="249">
        <v>52</v>
      </c>
      <c r="H24" s="249"/>
      <c r="I24" s="249"/>
      <c r="J24" s="249"/>
      <c r="K24" s="249"/>
    </row>
    <row r="25" spans="1:11" ht="13.5" customHeight="1">
      <c r="A25" s="81" t="s">
        <v>26</v>
      </c>
      <c r="B25" s="246">
        <f t="shared" si="2"/>
        <v>81.545138888888886</v>
      </c>
      <c r="C25" s="104">
        <v>4697</v>
      </c>
      <c r="D25" s="248">
        <f t="shared" si="0"/>
        <v>5760</v>
      </c>
      <c r="E25" s="249">
        <v>72</v>
      </c>
      <c r="F25" s="249">
        <v>15</v>
      </c>
      <c r="G25" s="249">
        <v>16</v>
      </c>
      <c r="H25" s="249"/>
      <c r="I25" s="249"/>
      <c r="J25" s="249"/>
      <c r="K25" s="249"/>
    </row>
    <row r="26" spans="1:11" ht="13.5" customHeight="1">
      <c r="A26" s="81" t="s">
        <v>27</v>
      </c>
      <c r="B26" s="246">
        <f t="shared" si="2"/>
        <v>62.807377049180324</v>
      </c>
      <c r="C26" s="104">
        <v>3065</v>
      </c>
      <c r="D26" s="248">
        <f t="shared" si="0"/>
        <v>4880</v>
      </c>
      <c r="E26" s="249">
        <v>61</v>
      </c>
      <c r="F26" s="249">
        <v>6</v>
      </c>
      <c r="G26" s="249">
        <v>11</v>
      </c>
      <c r="H26" s="249"/>
      <c r="I26" s="249"/>
      <c r="J26" s="249"/>
      <c r="K26" s="249"/>
    </row>
    <row r="27" spans="1:11" ht="13.5" customHeight="1">
      <c r="A27" s="81" t="s">
        <v>28</v>
      </c>
      <c r="B27" s="246">
        <f t="shared" si="2"/>
        <v>97.404197080291965</v>
      </c>
      <c r="C27" s="104">
        <v>21351</v>
      </c>
      <c r="D27" s="248">
        <f t="shared" si="0"/>
        <v>21920</v>
      </c>
      <c r="E27" s="249">
        <v>274</v>
      </c>
      <c r="F27" s="249">
        <v>72</v>
      </c>
      <c r="G27" s="249">
        <v>71</v>
      </c>
      <c r="H27" s="249"/>
      <c r="I27" s="249"/>
      <c r="J27" s="249"/>
      <c r="K27" s="249"/>
    </row>
    <row r="28" spans="1:11" ht="13.5" customHeight="1">
      <c r="A28" s="81" t="s">
        <v>29</v>
      </c>
      <c r="B28" s="246">
        <f t="shared" si="2"/>
        <v>57.756211180124225</v>
      </c>
      <c r="C28" s="104">
        <v>7439</v>
      </c>
      <c r="D28" s="248">
        <f t="shared" si="0"/>
        <v>12880</v>
      </c>
      <c r="E28" s="249">
        <v>161</v>
      </c>
      <c r="F28" s="249">
        <v>37</v>
      </c>
      <c r="G28" s="249">
        <v>42</v>
      </c>
      <c r="H28" s="249"/>
      <c r="I28" s="249"/>
      <c r="J28" s="249"/>
      <c r="K28" s="249"/>
    </row>
    <row r="29" spans="1:11" ht="13.5" customHeight="1">
      <c r="A29" s="81" t="s">
        <v>47</v>
      </c>
      <c r="B29" s="246">
        <f t="shared" si="2"/>
        <v>64.734848484848484</v>
      </c>
      <c r="C29" s="104">
        <v>3418</v>
      </c>
      <c r="D29" s="248">
        <f t="shared" si="0"/>
        <v>5280</v>
      </c>
      <c r="E29" s="249">
        <v>66</v>
      </c>
      <c r="F29" s="249">
        <v>16</v>
      </c>
      <c r="G29" s="249">
        <v>25</v>
      </c>
      <c r="H29" s="249"/>
      <c r="I29" s="249"/>
      <c r="J29" s="249"/>
      <c r="K29" s="249"/>
    </row>
    <row r="30" spans="1:11" ht="13.5" customHeight="1">
      <c r="A30" s="81" t="s">
        <v>31</v>
      </c>
      <c r="B30" s="246">
        <f t="shared" si="2"/>
        <v>98.876146788990823</v>
      </c>
      <c r="C30" s="104">
        <v>8622</v>
      </c>
      <c r="D30" s="248">
        <f t="shared" si="0"/>
        <v>8720</v>
      </c>
      <c r="E30" s="249">
        <v>109</v>
      </c>
      <c r="F30" s="249">
        <v>15</v>
      </c>
      <c r="G30" s="249">
        <v>29</v>
      </c>
      <c r="H30" s="249"/>
      <c r="I30" s="249"/>
      <c r="J30" s="249"/>
      <c r="K30" s="249"/>
    </row>
    <row r="31" spans="1:11" ht="13.5" customHeight="1">
      <c r="A31" s="81" t="s">
        <v>32</v>
      </c>
      <c r="B31" s="246">
        <f t="shared" si="2"/>
        <v>79.569444444444443</v>
      </c>
      <c r="C31" s="104">
        <v>5729</v>
      </c>
      <c r="D31" s="248">
        <f t="shared" si="0"/>
        <v>7200</v>
      </c>
      <c r="E31" s="249">
        <v>90</v>
      </c>
      <c r="F31" s="249">
        <v>19</v>
      </c>
      <c r="G31" s="249">
        <v>25</v>
      </c>
      <c r="H31" s="249"/>
      <c r="I31" s="249"/>
      <c r="J31" s="249"/>
      <c r="K31" s="249"/>
    </row>
    <row r="32" spans="1:11" ht="13.5" customHeight="1">
      <c r="A32" s="81" t="s">
        <v>33</v>
      </c>
      <c r="B32" s="246">
        <f t="shared" si="2"/>
        <v>49.635416666666664</v>
      </c>
      <c r="C32" s="104">
        <v>8577</v>
      </c>
      <c r="D32" s="248">
        <f t="shared" si="0"/>
        <v>17280</v>
      </c>
      <c r="E32" s="249">
        <v>216</v>
      </c>
      <c r="F32" s="249">
        <v>67</v>
      </c>
      <c r="G32" s="249">
        <v>42</v>
      </c>
      <c r="H32" s="249"/>
      <c r="I32" s="249"/>
      <c r="J32" s="249"/>
      <c r="K32" s="249"/>
    </row>
    <row r="33" spans="1:11" ht="13.5" customHeight="1">
      <c r="A33" s="81" t="s">
        <v>34</v>
      </c>
      <c r="B33" s="246">
        <f t="shared" si="2"/>
        <v>73.447115384615387</v>
      </c>
      <c r="C33" s="104">
        <v>15277</v>
      </c>
      <c r="D33" s="248">
        <f t="shared" si="0"/>
        <v>20800</v>
      </c>
      <c r="E33" s="249">
        <v>260</v>
      </c>
      <c r="F33" s="249">
        <v>35</v>
      </c>
      <c r="G33" s="249">
        <v>49</v>
      </c>
      <c r="H33" s="249"/>
      <c r="I33" s="249"/>
      <c r="J33" s="249"/>
      <c r="K33" s="249"/>
    </row>
    <row r="34" spans="1:11" ht="13.5" customHeight="1">
      <c r="A34" s="81" t="s">
        <v>35</v>
      </c>
      <c r="B34" s="246">
        <f t="shared" si="2"/>
        <v>79.845505617977537</v>
      </c>
      <c r="C34" s="104">
        <v>5685</v>
      </c>
      <c r="D34" s="248">
        <f t="shared" si="0"/>
        <v>7120</v>
      </c>
      <c r="E34" s="249">
        <v>89</v>
      </c>
      <c r="F34" s="249">
        <v>20</v>
      </c>
      <c r="G34" s="249">
        <v>22</v>
      </c>
      <c r="H34" s="249"/>
      <c r="I34" s="249"/>
      <c r="J34" s="249"/>
      <c r="K34" s="249"/>
    </row>
    <row r="35" spans="1:11" ht="13.5" customHeight="1">
      <c r="A35" s="81" t="s">
        <v>36</v>
      </c>
      <c r="B35" s="246">
        <f t="shared" si="2"/>
        <v>69.323248407643305</v>
      </c>
      <c r="C35" s="104">
        <v>8707</v>
      </c>
      <c r="D35" s="248">
        <f t="shared" si="0"/>
        <v>12560</v>
      </c>
      <c r="E35" s="249">
        <v>157</v>
      </c>
      <c r="F35" s="249">
        <v>30</v>
      </c>
      <c r="G35" s="249">
        <v>37</v>
      </c>
      <c r="H35" s="249"/>
      <c r="I35" s="249"/>
      <c r="J35" s="249"/>
      <c r="K35" s="249"/>
    </row>
    <row r="36" spans="1:11" ht="13.5" customHeight="1">
      <c r="A36" s="81" t="s">
        <v>37</v>
      </c>
      <c r="B36" s="246">
        <f t="shared" si="2"/>
        <v>84.453125</v>
      </c>
      <c r="C36" s="104">
        <v>3243</v>
      </c>
      <c r="D36" s="248">
        <f t="shared" si="0"/>
        <v>3840</v>
      </c>
      <c r="E36" s="249">
        <v>48</v>
      </c>
      <c r="F36" s="249">
        <v>21</v>
      </c>
      <c r="G36" s="249">
        <v>13</v>
      </c>
      <c r="H36" s="249"/>
      <c r="I36" s="249"/>
      <c r="J36" s="249"/>
      <c r="K36" s="249"/>
    </row>
    <row r="37" spans="1:11" ht="13.5" customHeight="1">
      <c r="A37" s="81" t="s">
        <v>46</v>
      </c>
      <c r="B37" s="246">
        <f t="shared" si="2"/>
        <v>64.737215909090907</v>
      </c>
      <c r="C37" s="104">
        <v>9115</v>
      </c>
      <c r="D37" s="248">
        <f t="shared" si="0"/>
        <v>14080</v>
      </c>
      <c r="E37" s="249">
        <v>176</v>
      </c>
      <c r="F37" s="249">
        <v>40</v>
      </c>
      <c r="G37" s="249">
        <v>78</v>
      </c>
      <c r="H37" s="249"/>
      <c r="I37" s="249"/>
      <c r="J37" s="249"/>
      <c r="K37" s="249"/>
    </row>
    <row r="38" spans="1:11" ht="13.5" customHeight="1">
      <c r="A38" s="81" t="s">
        <v>39</v>
      </c>
      <c r="B38" s="246">
        <f t="shared" si="2"/>
        <v>95.253623188405797</v>
      </c>
      <c r="C38" s="104">
        <v>5258</v>
      </c>
      <c r="D38" s="248">
        <f t="shared" si="0"/>
        <v>5520</v>
      </c>
      <c r="E38" s="249">
        <v>69</v>
      </c>
      <c r="F38" s="249">
        <v>10</v>
      </c>
      <c r="G38" s="249">
        <v>17</v>
      </c>
      <c r="H38" s="249"/>
      <c r="I38" s="249"/>
      <c r="J38" s="249"/>
      <c r="K38" s="249"/>
    </row>
    <row r="39" spans="1:11" ht="13.5" customHeight="1">
      <c r="A39" s="81" t="s">
        <v>40</v>
      </c>
      <c r="B39" s="246">
        <f t="shared" si="2"/>
        <v>38.03921568627451</v>
      </c>
      <c r="C39" s="104">
        <v>1552</v>
      </c>
      <c r="D39" s="248">
        <f t="shared" si="0"/>
        <v>4080</v>
      </c>
      <c r="E39" s="249">
        <v>51</v>
      </c>
      <c r="F39" s="249">
        <v>12</v>
      </c>
      <c r="G39" s="249">
        <v>9</v>
      </c>
      <c r="H39" s="249"/>
      <c r="I39" s="249"/>
      <c r="J39" s="249"/>
      <c r="K39" s="249"/>
    </row>
    <row r="40" spans="1:11">
      <c r="A40" s="250" t="s">
        <v>41</v>
      </c>
      <c r="B40" s="255">
        <f t="shared" si="2"/>
        <v>72.804905239687841</v>
      </c>
      <c r="C40" s="256">
        <f>SUM(C10:C39)</f>
        <v>261224</v>
      </c>
      <c r="D40" s="256">
        <f t="shared" si="0"/>
        <v>358800</v>
      </c>
      <c r="E40" s="256">
        <f t="shared" ref="E40:K40" si="3">SUM(E10:E39)</f>
        <v>4485</v>
      </c>
      <c r="F40" s="256">
        <f t="shared" si="3"/>
        <v>900</v>
      </c>
      <c r="G40" s="256">
        <f t="shared" si="3"/>
        <v>1122</v>
      </c>
      <c r="H40" s="249">
        <f t="shared" si="3"/>
        <v>0</v>
      </c>
      <c r="I40" s="249">
        <f t="shared" si="3"/>
        <v>0</v>
      </c>
      <c r="J40" s="249">
        <f t="shared" si="3"/>
        <v>0</v>
      </c>
      <c r="K40" s="249">
        <f t="shared" si="3"/>
        <v>0</v>
      </c>
    </row>
    <row r="41" spans="1:11">
      <c r="A41" s="252" t="s">
        <v>78</v>
      </c>
      <c r="B41" s="246">
        <f t="shared" si="2"/>
        <v>95.449050086355797</v>
      </c>
      <c r="C41" s="104">
        <v>44212</v>
      </c>
      <c r="D41" s="104">
        <f t="shared" si="0"/>
        <v>46320</v>
      </c>
      <c r="E41" s="249">
        <v>579</v>
      </c>
      <c r="F41" s="249">
        <v>101</v>
      </c>
      <c r="G41" s="249">
        <v>146</v>
      </c>
      <c r="H41" s="249"/>
      <c r="I41" s="249"/>
      <c r="J41" s="249"/>
      <c r="K41" s="249"/>
    </row>
    <row r="42" spans="1:11">
      <c r="A42" s="253" t="s">
        <v>43</v>
      </c>
      <c r="B42" s="246">
        <f t="shared" si="2"/>
        <v>62.795275590551178</v>
      </c>
      <c r="C42" s="104">
        <v>6380</v>
      </c>
      <c r="D42" s="104">
        <f t="shared" si="0"/>
        <v>10160</v>
      </c>
      <c r="E42" s="249">
        <v>127</v>
      </c>
      <c r="F42" s="249">
        <v>14</v>
      </c>
      <c r="G42" s="249">
        <v>16</v>
      </c>
      <c r="H42" s="249"/>
      <c r="I42" s="249"/>
      <c r="J42" s="249"/>
      <c r="K42" s="249"/>
    </row>
    <row r="43" spans="1:11">
      <c r="A43" s="250" t="s">
        <v>44</v>
      </c>
      <c r="B43" s="255">
        <f t="shared" si="2"/>
        <v>89.575070821529749</v>
      </c>
      <c r="C43" s="251">
        <f>SUM(C41:C42)</f>
        <v>50592</v>
      </c>
      <c r="D43" s="251">
        <f t="shared" si="0"/>
        <v>56480</v>
      </c>
      <c r="E43" s="251">
        <f t="shared" ref="E43:K43" si="4">SUM(E41:E42)</f>
        <v>706</v>
      </c>
      <c r="F43" s="251">
        <f t="shared" si="4"/>
        <v>115</v>
      </c>
      <c r="G43" s="251">
        <f t="shared" si="4"/>
        <v>162</v>
      </c>
      <c r="H43" s="251">
        <f t="shared" si="4"/>
        <v>0</v>
      </c>
      <c r="I43" s="251">
        <f t="shared" si="4"/>
        <v>0</v>
      </c>
      <c r="J43" s="251">
        <f t="shared" si="4"/>
        <v>0</v>
      </c>
      <c r="K43" s="251">
        <f t="shared" si="4"/>
        <v>0</v>
      </c>
    </row>
    <row r="44" spans="1:11">
      <c r="A44" s="17"/>
      <c r="B44" s="17"/>
      <c r="C44" s="17"/>
      <c r="D44" s="16"/>
      <c r="E44" s="16"/>
      <c r="F44" s="16"/>
      <c r="G44" s="16"/>
      <c r="H44" s="16"/>
      <c r="I44" s="16"/>
      <c r="J44" s="16"/>
      <c r="K44" s="16"/>
    </row>
    <row r="46" spans="1:11">
      <c r="C46" s="254"/>
      <c r="D46" s="254"/>
    </row>
    <row r="48" spans="1:11">
      <c r="D48" s="14"/>
    </row>
  </sheetData>
  <sheetProtection selectLockedCells="1"/>
  <mergeCells count="2">
    <mergeCell ref="A4:I4"/>
    <mergeCell ref="A6:K6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75" orientation="landscape" r:id="rId1"/>
  <drawing r:id="rId2"/>
  <legacyDrawing r:id="rId3"/>
  <oleObjects>
    <mc:AlternateContent xmlns:mc="http://schemas.openxmlformats.org/markup-compatibility/2006">
      <mc:Choice Requires="x14">
        <oleObject progId="CorelDraw.Graphic.16" shapeId="59393" r:id="rId4">
          <objectPr defaultSize="0" autoPict="0" r:id="rId5">
            <anchor moveWithCells="1" sizeWithCells="1">
              <from>
                <xdr:col>0</xdr:col>
                <xdr:colOff>219075</xdr:colOff>
                <xdr:row>0</xdr:row>
                <xdr:rowOff>57150</xdr:rowOff>
              </from>
              <to>
                <xdr:col>1</xdr:col>
                <xdr:colOff>38100</xdr:colOff>
                <xdr:row>4</xdr:row>
                <xdr:rowOff>142875</xdr:rowOff>
              </to>
            </anchor>
          </objectPr>
        </oleObject>
      </mc:Choice>
      <mc:Fallback>
        <oleObject progId="CorelDraw.Graphic.16" shapeId="59393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P161"/>
  <sheetViews>
    <sheetView showGridLines="0" zoomScaleNormal="100" zoomScaleSheetLayoutView="100" zoomScalePageLayoutView="89" workbookViewId="0">
      <selection activeCell="G3" sqref="G3"/>
    </sheetView>
  </sheetViews>
  <sheetFormatPr baseColWidth="10" defaultRowHeight="15"/>
  <cols>
    <col min="1" max="1" width="19.140625" style="286" customWidth="1"/>
    <col min="2" max="7" width="10.7109375" style="286" customWidth="1"/>
    <col min="8" max="8" width="9.140625" style="286" customWidth="1"/>
    <col min="9" max="9" width="11.7109375" style="286" hidden="1" customWidth="1"/>
    <col min="10" max="11" width="0" style="286" hidden="1" customWidth="1"/>
    <col min="12" max="243" width="11.42578125" style="286"/>
    <col min="244" max="244" width="7.28515625" style="286" customWidth="1"/>
    <col min="245" max="245" width="12.85546875" style="286" customWidth="1"/>
    <col min="246" max="251" width="8.140625" style="286" customWidth="1"/>
    <col min="252" max="252" width="7.7109375" style="286" customWidth="1"/>
    <col min="253" max="255" width="14.140625" style="286" customWidth="1"/>
    <col min="256" max="499" width="11.42578125" style="286"/>
    <col min="500" max="500" width="7.28515625" style="286" customWidth="1"/>
    <col min="501" max="501" width="12.85546875" style="286" customWidth="1"/>
    <col min="502" max="507" width="8.140625" style="286" customWidth="1"/>
    <col min="508" max="508" width="7.7109375" style="286" customWidth="1"/>
    <col min="509" max="511" width="14.140625" style="286" customWidth="1"/>
    <col min="512" max="755" width="11.42578125" style="286"/>
    <col min="756" max="756" width="7.28515625" style="286" customWidth="1"/>
    <col min="757" max="757" width="12.85546875" style="286" customWidth="1"/>
    <col min="758" max="763" width="8.140625" style="286" customWidth="1"/>
    <col min="764" max="764" width="7.7109375" style="286" customWidth="1"/>
    <col min="765" max="767" width="14.140625" style="286" customWidth="1"/>
    <col min="768" max="1011" width="11.42578125" style="286"/>
    <col min="1012" max="1012" width="7.28515625" style="286" customWidth="1"/>
    <col min="1013" max="1013" width="12.85546875" style="286" customWidth="1"/>
    <col min="1014" max="1019" width="8.140625" style="286" customWidth="1"/>
    <col min="1020" max="1020" width="7.7109375" style="286" customWidth="1"/>
    <col min="1021" max="1023" width="14.140625" style="286" customWidth="1"/>
    <col min="1024" max="1267" width="11.42578125" style="286"/>
    <col min="1268" max="1268" width="7.28515625" style="286" customWidth="1"/>
    <col min="1269" max="1269" width="12.85546875" style="286" customWidth="1"/>
    <col min="1270" max="1275" width="8.140625" style="286" customWidth="1"/>
    <col min="1276" max="1276" width="7.7109375" style="286" customWidth="1"/>
    <col min="1277" max="1279" width="14.140625" style="286" customWidth="1"/>
    <col min="1280" max="1523" width="11.42578125" style="286"/>
    <col min="1524" max="1524" width="7.28515625" style="286" customWidth="1"/>
    <col min="1525" max="1525" width="12.85546875" style="286" customWidth="1"/>
    <col min="1526" max="1531" width="8.140625" style="286" customWidth="1"/>
    <col min="1532" max="1532" width="7.7109375" style="286" customWidth="1"/>
    <col min="1533" max="1535" width="14.140625" style="286" customWidth="1"/>
    <col min="1536" max="1779" width="11.42578125" style="286"/>
    <col min="1780" max="1780" width="7.28515625" style="286" customWidth="1"/>
    <col min="1781" max="1781" width="12.85546875" style="286" customWidth="1"/>
    <col min="1782" max="1787" width="8.140625" style="286" customWidth="1"/>
    <col min="1788" max="1788" width="7.7109375" style="286" customWidth="1"/>
    <col min="1789" max="1791" width="14.140625" style="286" customWidth="1"/>
    <col min="1792" max="2035" width="11.42578125" style="286"/>
    <col min="2036" max="2036" width="7.28515625" style="286" customWidth="1"/>
    <col min="2037" max="2037" width="12.85546875" style="286" customWidth="1"/>
    <col min="2038" max="2043" width="8.140625" style="286" customWidth="1"/>
    <col min="2044" max="2044" width="7.7109375" style="286" customWidth="1"/>
    <col min="2045" max="2047" width="14.140625" style="286" customWidth="1"/>
    <col min="2048" max="2291" width="11.42578125" style="286"/>
    <col min="2292" max="2292" width="7.28515625" style="286" customWidth="1"/>
    <col min="2293" max="2293" width="12.85546875" style="286" customWidth="1"/>
    <col min="2294" max="2299" width="8.140625" style="286" customWidth="1"/>
    <col min="2300" max="2300" width="7.7109375" style="286" customWidth="1"/>
    <col min="2301" max="2303" width="14.140625" style="286" customWidth="1"/>
    <col min="2304" max="2547" width="11.42578125" style="286"/>
    <col min="2548" max="2548" width="7.28515625" style="286" customWidth="1"/>
    <col min="2549" max="2549" width="12.85546875" style="286" customWidth="1"/>
    <col min="2550" max="2555" width="8.140625" style="286" customWidth="1"/>
    <col min="2556" max="2556" width="7.7109375" style="286" customWidth="1"/>
    <col min="2557" max="2559" width="14.140625" style="286" customWidth="1"/>
    <col min="2560" max="2803" width="11.42578125" style="286"/>
    <col min="2804" max="2804" width="7.28515625" style="286" customWidth="1"/>
    <col min="2805" max="2805" width="12.85546875" style="286" customWidth="1"/>
    <col min="2806" max="2811" width="8.140625" style="286" customWidth="1"/>
    <col min="2812" max="2812" width="7.7109375" style="286" customWidth="1"/>
    <col min="2813" max="2815" width="14.140625" style="286" customWidth="1"/>
    <col min="2816" max="3059" width="11.42578125" style="286"/>
    <col min="3060" max="3060" width="7.28515625" style="286" customWidth="1"/>
    <col min="3061" max="3061" width="12.85546875" style="286" customWidth="1"/>
    <col min="3062" max="3067" width="8.140625" style="286" customWidth="1"/>
    <col min="3068" max="3068" width="7.7109375" style="286" customWidth="1"/>
    <col min="3069" max="3071" width="14.140625" style="286" customWidth="1"/>
    <col min="3072" max="3315" width="11.42578125" style="286"/>
    <col min="3316" max="3316" width="7.28515625" style="286" customWidth="1"/>
    <col min="3317" max="3317" width="12.85546875" style="286" customWidth="1"/>
    <col min="3318" max="3323" width="8.140625" style="286" customWidth="1"/>
    <col min="3324" max="3324" width="7.7109375" style="286" customWidth="1"/>
    <col min="3325" max="3327" width="14.140625" style="286" customWidth="1"/>
    <col min="3328" max="3571" width="11.42578125" style="286"/>
    <col min="3572" max="3572" width="7.28515625" style="286" customWidth="1"/>
    <col min="3573" max="3573" width="12.85546875" style="286" customWidth="1"/>
    <col min="3574" max="3579" width="8.140625" style="286" customWidth="1"/>
    <col min="3580" max="3580" width="7.7109375" style="286" customWidth="1"/>
    <col min="3581" max="3583" width="14.140625" style="286" customWidth="1"/>
    <col min="3584" max="3827" width="11.42578125" style="286"/>
    <col min="3828" max="3828" width="7.28515625" style="286" customWidth="1"/>
    <col min="3829" max="3829" width="12.85546875" style="286" customWidth="1"/>
    <col min="3830" max="3835" width="8.140625" style="286" customWidth="1"/>
    <col min="3836" max="3836" width="7.7109375" style="286" customWidth="1"/>
    <col min="3837" max="3839" width="14.140625" style="286" customWidth="1"/>
    <col min="3840" max="4083" width="11.42578125" style="286"/>
    <col min="4084" max="4084" width="7.28515625" style="286" customWidth="1"/>
    <col min="4085" max="4085" width="12.85546875" style="286" customWidth="1"/>
    <col min="4086" max="4091" width="8.140625" style="286" customWidth="1"/>
    <col min="4092" max="4092" width="7.7109375" style="286" customWidth="1"/>
    <col min="4093" max="4095" width="14.140625" style="286" customWidth="1"/>
    <col min="4096" max="4339" width="11.42578125" style="286"/>
    <col min="4340" max="4340" width="7.28515625" style="286" customWidth="1"/>
    <col min="4341" max="4341" width="12.85546875" style="286" customWidth="1"/>
    <col min="4342" max="4347" width="8.140625" style="286" customWidth="1"/>
    <col min="4348" max="4348" width="7.7109375" style="286" customWidth="1"/>
    <col min="4349" max="4351" width="14.140625" style="286" customWidth="1"/>
    <col min="4352" max="4595" width="11.42578125" style="286"/>
    <col min="4596" max="4596" width="7.28515625" style="286" customWidth="1"/>
    <col min="4597" max="4597" width="12.85546875" style="286" customWidth="1"/>
    <col min="4598" max="4603" width="8.140625" style="286" customWidth="1"/>
    <col min="4604" max="4604" width="7.7109375" style="286" customWidth="1"/>
    <col min="4605" max="4607" width="14.140625" style="286" customWidth="1"/>
    <col min="4608" max="4851" width="11.42578125" style="286"/>
    <col min="4852" max="4852" width="7.28515625" style="286" customWidth="1"/>
    <col min="4853" max="4853" width="12.85546875" style="286" customWidth="1"/>
    <col min="4854" max="4859" width="8.140625" style="286" customWidth="1"/>
    <col min="4860" max="4860" width="7.7109375" style="286" customWidth="1"/>
    <col min="4861" max="4863" width="14.140625" style="286" customWidth="1"/>
    <col min="4864" max="5107" width="11.42578125" style="286"/>
    <col min="5108" max="5108" width="7.28515625" style="286" customWidth="1"/>
    <col min="5109" max="5109" width="12.85546875" style="286" customWidth="1"/>
    <col min="5110" max="5115" width="8.140625" style="286" customWidth="1"/>
    <col min="5116" max="5116" width="7.7109375" style="286" customWidth="1"/>
    <col min="5117" max="5119" width="14.140625" style="286" customWidth="1"/>
    <col min="5120" max="5363" width="11.42578125" style="286"/>
    <col min="5364" max="5364" width="7.28515625" style="286" customWidth="1"/>
    <col min="5365" max="5365" width="12.85546875" style="286" customWidth="1"/>
    <col min="5366" max="5371" width="8.140625" style="286" customWidth="1"/>
    <col min="5372" max="5372" width="7.7109375" style="286" customWidth="1"/>
    <col min="5373" max="5375" width="14.140625" style="286" customWidth="1"/>
    <col min="5376" max="5619" width="11.42578125" style="286"/>
    <col min="5620" max="5620" width="7.28515625" style="286" customWidth="1"/>
    <col min="5621" max="5621" width="12.85546875" style="286" customWidth="1"/>
    <col min="5622" max="5627" width="8.140625" style="286" customWidth="1"/>
    <col min="5628" max="5628" width="7.7109375" style="286" customWidth="1"/>
    <col min="5629" max="5631" width="14.140625" style="286" customWidth="1"/>
    <col min="5632" max="5875" width="11.42578125" style="286"/>
    <col min="5876" max="5876" width="7.28515625" style="286" customWidth="1"/>
    <col min="5877" max="5877" width="12.85546875" style="286" customWidth="1"/>
    <col min="5878" max="5883" width="8.140625" style="286" customWidth="1"/>
    <col min="5884" max="5884" width="7.7109375" style="286" customWidth="1"/>
    <col min="5885" max="5887" width="14.140625" style="286" customWidth="1"/>
    <col min="5888" max="6131" width="11.42578125" style="286"/>
    <col min="6132" max="6132" width="7.28515625" style="286" customWidth="1"/>
    <col min="6133" max="6133" width="12.85546875" style="286" customWidth="1"/>
    <col min="6134" max="6139" width="8.140625" style="286" customWidth="1"/>
    <col min="6140" max="6140" width="7.7109375" style="286" customWidth="1"/>
    <col min="6141" max="6143" width="14.140625" style="286" customWidth="1"/>
    <col min="6144" max="6387" width="11.42578125" style="286"/>
    <col min="6388" max="6388" width="7.28515625" style="286" customWidth="1"/>
    <col min="6389" max="6389" width="12.85546875" style="286" customWidth="1"/>
    <col min="6390" max="6395" width="8.140625" style="286" customWidth="1"/>
    <col min="6396" max="6396" width="7.7109375" style="286" customWidth="1"/>
    <col min="6397" max="6399" width="14.140625" style="286" customWidth="1"/>
    <col min="6400" max="6643" width="11.42578125" style="286"/>
    <col min="6644" max="6644" width="7.28515625" style="286" customWidth="1"/>
    <col min="6645" max="6645" width="12.85546875" style="286" customWidth="1"/>
    <col min="6646" max="6651" width="8.140625" style="286" customWidth="1"/>
    <col min="6652" max="6652" width="7.7109375" style="286" customWidth="1"/>
    <col min="6653" max="6655" width="14.140625" style="286" customWidth="1"/>
    <col min="6656" max="6899" width="11.42578125" style="286"/>
    <col min="6900" max="6900" width="7.28515625" style="286" customWidth="1"/>
    <col min="6901" max="6901" width="12.85546875" style="286" customWidth="1"/>
    <col min="6902" max="6907" width="8.140625" style="286" customWidth="1"/>
    <col min="6908" max="6908" width="7.7109375" style="286" customWidth="1"/>
    <col min="6909" max="6911" width="14.140625" style="286" customWidth="1"/>
    <col min="6912" max="7155" width="11.42578125" style="286"/>
    <col min="7156" max="7156" width="7.28515625" style="286" customWidth="1"/>
    <col min="7157" max="7157" width="12.85546875" style="286" customWidth="1"/>
    <col min="7158" max="7163" width="8.140625" style="286" customWidth="1"/>
    <col min="7164" max="7164" width="7.7109375" style="286" customWidth="1"/>
    <col min="7165" max="7167" width="14.140625" style="286" customWidth="1"/>
    <col min="7168" max="7411" width="11.42578125" style="286"/>
    <col min="7412" max="7412" width="7.28515625" style="286" customWidth="1"/>
    <col min="7413" max="7413" width="12.85546875" style="286" customWidth="1"/>
    <col min="7414" max="7419" width="8.140625" style="286" customWidth="1"/>
    <col min="7420" max="7420" width="7.7109375" style="286" customWidth="1"/>
    <col min="7421" max="7423" width="14.140625" style="286" customWidth="1"/>
    <col min="7424" max="7667" width="11.42578125" style="286"/>
    <col min="7668" max="7668" width="7.28515625" style="286" customWidth="1"/>
    <col min="7669" max="7669" width="12.85546875" style="286" customWidth="1"/>
    <col min="7670" max="7675" width="8.140625" style="286" customWidth="1"/>
    <col min="7676" max="7676" width="7.7109375" style="286" customWidth="1"/>
    <col min="7677" max="7679" width="14.140625" style="286" customWidth="1"/>
    <col min="7680" max="7923" width="11.42578125" style="286"/>
    <col min="7924" max="7924" width="7.28515625" style="286" customWidth="1"/>
    <col min="7925" max="7925" width="12.85546875" style="286" customWidth="1"/>
    <col min="7926" max="7931" width="8.140625" style="286" customWidth="1"/>
    <col min="7932" max="7932" width="7.7109375" style="286" customWidth="1"/>
    <col min="7933" max="7935" width="14.140625" style="286" customWidth="1"/>
    <col min="7936" max="8179" width="11.42578125" style="286"/>
    <col min="8180" max="8180" width="7.28515625" style="286" customWidth="1"/>
    <col min="8181" max="8181" width="12.85546875" style="286" customWidth="1"/>
    <col min="8182" max="8187" width="8.140625" style="286" customWidth="1"/>
    <col min="8188" max="8188" width="7.7109375" style="286" customWidth="1"/>
    <col min="8189" max="8191" width="14.140625" style="286" customWidth="1"/>
    <col min="8192" max="8435" width="11.42578125" style="286"/>
    <col min="8436" max="8436" width="7.28515625" style="286" customWidth="1"/>
    <col min="8437" max="8437" width="12.85546875" style="286" customWidth="1"/>
    <col min="8438" max="8443" width="8.140625" style="286" customWidth="1"/>
    <col min="8444" max="8444" width="7.7109375" style="286" customWidth="1"/>
    <col min="8445" max="8447" width="14.140625" style="286" customWidth="1"/>
    <col min="8448" max="8691" width="11.42578125" style="286"/>
    <col min="8692" max="8692" width="7.28515625" style="286" customWidth="1"/>
    <col min="8693" max="8693" width="12.85546875" style="286" customWidth="1"/>
    <col min="8694" max="8699" width="8.140625" style="286" customWidth="1"/>
    <col min="8700" max="8700" width="7.7109375" style="286" customWidth="1"/>
    <col min="8701" max="8703" width="14.140625" style="286" customWidth="1"/>
    <col min="8704" max="8947" width="11.42578125" style="286"/>
    <col min="8948" max="8948" width="7.28515625" style="286" customWidth="1"/>
    <col min="8949" max="8949" width="12.85546875" style="286" customWidth="1"/>
    <col min="8950" max="8955" width="8.140625" style="286" customWidth="1"/>
    <col min="8956" max="8956" width="7.7109375" style="286" customWidth="1"/>
    <col min="8957" max="8959" width="14.140625" style="286" customWidth="1"/>
    <col min="8960" max="9203" width="11.42578125" style="286"/>
    <col min="9204" max="9204" width="7.28515625" style="286" customWidth="1"/>
    <col min="9205" max="9205" width="12.85546875" style="286" customWidth="1"/>
    <col min="9206" max="9211" width="8.140625" style="286" customWidth="1"/>
    <col min="9212" max="9212" width="7.7109375" style="286" customWidth="1"/>
    <col min="9213" max="9215" width="14.140625" style="286" customWidth="1"/>
    <col min="9216" max="9459" width="11.42578125" style="286"/>
    <col min="9460" max="9460" width="7.28515625" style="286" customWidth="1"/>
    <col min="9461" max="9461" width="12.85546875" style="286" customWidth="1"/>
    <col min="9462" max="9467" width="8.140625" style="286" customWidth="1"/>
    <col min="9468" max="9468" width="7.7109375" style="286" customWidth="1"/>
    <col min="9469" max="9471" width="14.140625" style="286" customWidth="1"/>
    <col min="9472" max="9715" width="11.42578125" style="286"/>
    <col min="9716" max="9716" width="7.28515625" style="286" customWidth="1"/>
    <col min="9717" max="9717" width="12.85546875" style="286" customWidth="1"/>
    <col min="9718" max="9723" width="8.140625" style="286" customWidth="1"/>
    <col min="9724" max="9724" width="7.7109375" style="286" customWidth="1"/>
    <col min="9725" max="9727" width="14.140625" style="286" customWidth="1"/>
    <col min="9728" max="9971" width="11.42578125" style="286"/>
    <col min="9972" max="9972" width="7.28515625" style="286" customWidth="1"/>
    <col min="9973" max="9973" width="12.85546875" style="286" customWidth="1"/>
    <col min="9974" max="9979" width="8.140625" style="286" customWidth="1"/>
    <col min="9980" max="9980" width="7.7109375" style="286" customWidth="1"/>
    <col min="9981" max="9983" width="14.140625" style="286" customWidth="1"/>
    <col min="9984" max="10227" width="11.42578125" style="286"/>
    <col min="10228" max="10228" width="7.28515625" style="286" customWidth="1"/>
    <col min="10229" max="10229" width="12.85546875" style="286" customWidth="1"/>
    <col min="10230" max="10235" width="8.140625" style="286" customWidth="1"/>
    <col min="10236" max="10236" width="7.7109375" style="286" customWidth="1"/>
    <col min="10237" max="10239" width="14.140625" style="286" customWidth="1"/>
    <col min="10240" max="10483" width="11.42578125" style="286"/>
    <col min="10484" max="10484" width="7.28515625" style="286" customWidth="1"/>
    <col min="10485" max="10485" width="12.85546875" style="286" customWidth="1"/>
    <col min="10486" max="10491" width="8.140625" style="286" customWidth="1"/>
    <col min="10492" max="10492" width="7.7109375" style="286" customWidth="1"/>
    <col min="10493" max="10495" width="14.140625" style="286" customWidth="1"/>
    <col min="10496" max="10739" width="11.42578125" style="286"/>
    <col min="10740" max="10740" width="7.28515625" style="286" customWidth="1"/>
    <col min="10741" max="10741" width="12.85546875" style="286" customWidth="1"/>
    <col min="10742" max="10747" width="8.140625" style="286" customWidth="1"/>
    <col min="10748" max="10748" width="7.7109375" style="286" customWidth="1"/>
    <col min="10749" max="10751" width="14.140625" style="286" customWidth="1"/>
    <col min="10752" max="10995" width="11.42578125" style="286"/>
    <col min="10996" max="10996" width="7.28515625" style="286" customWidth="1"/>
    <col min="10997" max="10997" width="12.85546875" style="286" customWidth="1"/>
    <col min="10998" max="11003" width="8.140625" style="286" customWidth="1"/>
    <col min="11004" max="11004" width="7.7109375" style="286" customWidth="1"/>
    <col min="11005" max="11007" width="14.140625" style="286" customWidth="1"/>
    <col min="11008" max="11251" width="11.42578125" style="286"/>
    <col min="11252" max="11252" width="7.28515625" style="286" customWidth="1"/>
    <col min="11253" max="11253" width="12.85546875" style="286" customWidth="1"/>
    <col min="11254" max="11259" width="8.140625" style="286" customWidth="1"/>
    <col min="11260" max="11260" width="7.7109375" style="286" customWidth="1"/>
    <col min="11261" max="11263" width="14.140625" style="286" customWidth="1"/>
    <col min="11264" max="11507" width="11.42578125" style="286"/>
    <col min="11508" max="11508" width="7.28515625" style="286" customWidth="1"/>
    <col min="11509" max="11509" width="12.85546875" style="286" customWidth="1"/>
    <col min="11510" max="11515" width="8.140625" style="286" customWidth="1"/>
    <col min="11516" max="11516" width="7.7109375" style="286" customWidth="1"/>
    <col min="11517" max="11519" width="14.140625" style="286" customWidth="1"/>
    <col min="11520" max="11763" width="11.42578125" style="286"/>
    <col min="11764" max="11764" width="7.28515625" style="286" customWidth="1"/>
    <col min="11765" max="11765" width="12.85546875" style="286" customWidth="1"/>
    <col min="11766" max="11771" width="8.140625" style="286" customWidth="1"/>
    <col min="11772" max="11772" width="7.7109375" style="286" customWidth="1"/>
    <col min="11773" max="11775" width="14.140625" style="286" customWidth="1"/>
    <col min="11776" max="12019" width="11.42578125" style="286"/>
    <col min="12020" max="12020" width="7.28515625" style="286" customWidth="1"/>
    <col min="12021" max="12021" width="12.85546875" style="286" customWidth="1"/>
    <col min="12022" max="12027" width="8.140625" style="286" customWidth="1"/>
    <col min="12028" max="12028" width="7.7109375" style="286" customWidth="1"/>
    <col min="12029" max="12031" width="14.140625" style="286" customWidth="1"/>
    <col min="12032" max="12275" width="11.42578125" style="286"/>
    <col min="12276" max="12276" width="7.28515625" style="286" customWidth="1"/>
    <col min="12277" max="12277" width="12.85546875" style="286" customWidth="1"/>
    <col min="12278" max="12283" width="8.140625" style="286" customWidth="1"/>
    <col min="12284" max="12284" width="7.7109375" style="286" customWidth="1"/>
    <col min="12285" max="12287" width="14.140625" style="286" customWidth="1"/>
    <col min="12288" max="12531" width="11.42578125" style="286"/>
    <col min="12532" max="12532" width="7.28515625" style="286" customWidth="1"/>
    <col min="12533" max="12533" width="12.85546875" style="286" customWidth="1"/>
    <col min="12534" max="12539" width="8.140625" style="286" customWidth="1"/>
    <col min="12540" max="12540" width="7.7109375" style="286" customWidth="1"/>
    <col min="12541" max="12543" width="14.140625" style="286" customWidth="1"/>
    <col min="12544" max="12787" width="11.42578125" style="286"/>
    <col min="12788" max="12788" width="7.28515625" style="286" customWidth="1"/>
    <col min="12789" max="12789" width="12.85546875" style="286" customWidth="1"/>
    <col min="12790" max="12795" width="8.140625" style="286" customWidth="1"/>
    <col min="12796" max="12796" width="7.7109375" style="286" customWidth="1"/>
    <col min="12797" max="12799" width="14.140625" style="286" customWidth="1"/>
    <col min="12800" max="13043" width="11.42578125" style="286"/>
    <col min="13044" max="13044" width="7.28515625" style="286" customWidth="1"/>
    <col min="13045" max="13045" width="12.85546875" style="286" customWidth="1"/>
    <col min="13046" max="13051" width="8.140625" style="286" customWidth="1"/>
    <col min="13052" max="13052" width="7.7109375" style="286" customWidth="1"/>
    <col min="13053" max="13055" width="14.140625" style="286" customWidth="1"/>
    <col min="13056" max="13299" width="11.42578125" style="286"/>
    <col min="13300" max="13300" width="7.28515625" style="286" customWidth="1"/>
    <col min="13301" max="13301" width="12.85546875" style="286" customWidth="1"/>
    <col min="13302" max="13307" width="8.140625" style="286" customWidth="1"/>
    <col min="13308" max="13308" width="7.7109375" style="286" customWidth="1"/>
    <col min="13309" max="13311" width="14.140625" style="286" customWidth="1"/>
    <col min="13312" max="13555" width="11.42578125" style="286"/>
    <col min="13556" max="13556" width="7.28515625" style="286" customWidth="1"/>
    <col min="13557" max="13557" width="12.85546875" style="286" customWidth="1"/>
    <col min="13558" max="13563" width="8.140625" style="286" customWidth="1"/>
    <col min="13564" max="13564" width="7.7109375" style="286" customWidth="1"/>
    <col min="13565" max="13567" width="14.140625" style="286" customWidth="1"/>
    <col min="13568" max="13811" width="11.42578125" style="286"/>
    <col min="13812" max="13812" width="7.28515625" style="286" customWidth="1"/>
    <col min="13813" max="13813" width="12.85546875" style="286" customWidth="1"/>
    <col min="13814" max="13819" width="8.140625" style="286" customWidth="1"/>
    <col min="13820" max="13820" width="7.7109375" style="286" customWidth="1"/>
    <col min="13821" max="13823" width="14.140625" style="286" customWidth="1"/>
    <col min="13824" max="14067" width="11.42578125" style="286"/>
    <col min="14068" max="14068" width="7.28515625" style="286" customWidth="1"/>
    <col min="14069" max="14069" width="12.85546875" style="286" customWidth="1"/>
    <col min="14070" max="14075" width="8.140625" style="286" customWidth="1"/>
    <col min="14076" max="14076" width="7.7109375" style="286" customWidth="1"/>
    <col min="14077" max="14079" width="14.140625" style="286" customWidth="1"/>
    <col min="14080" max="14323" width="11.42578125" style="286"/>
    <col min="14324" max="14324" width="7.28515625" style="286" customWidth="1"/>
    <col min="14325" max="14325" width="12.85546875" style="286" customWidth="1"/>
    <col min="14326" max="14331" width="8.140625" style="286" customWidth="1"/>
    <col min="14332" max="14332" width="7.7109375" style="286" customWidth="1"/>
    <col min="14333" max="14335" width="14.140625" style="286" customWidth="1"/>
    <col min="14336" max="14579" width="11.42578125" style="286"/>
    <col min="14580" max="14580" width="7.28515625" style="286" customWidth="1"/>
    <col min="14581" max="14581" width="12.85546875" style="286" customWidth="1"/>
    <col min="14582" max="14587" width="8.140625" style="286" customWidth="1"/>
    <col min="14588" max="14588" width="7.7109375" style="286" customWidth="1"/>
    <col min="14589" max="14591" width="14.140625" style="286" customWidth="1"/>
    <col min="14592" max="14835" width="11.42578125" style="286"/>
    <col min="14836" max="14836" width="7.28515625" style="286" customWidth="1"/>
    <col min="14837" max="14837" width="12.85546875" style="286" customWidth="1"/>
    <col min="14838" max="14843" width="8.140625" style="286" customWidth="1"/>
    <col min="14844" max="14844" width="7.7109375" style="286" customWidth="1"/>
    <col min="14845" max="14847" width="14.140625" style="286" customWidth="1"/>
    <col min="14848" max="15091" width="11.42578125" style="286"/>
    <col min="15092" max="15092" width="7.28515625" style="286" customWidth="1"/>
    <col min="15093" max="15093" width="12.85546875" style="286" customWidth="1"/>
    <col min="15094" max="15099" width="8.140625" style="286" customWidth="1"/>
    <col min="15100" max="15100" width="7.7109375" style="286" customWidth="1"/>
    <col min="15101" max="15103" width="14.140625" style="286" customWidth="1"/>
    <col min="15104" max="15347" width="11.42578125" style="286"/>
    <col min="15348" max="15348" width="7.28515625" style="286" customWidth="1"/>
    <col min="15349" max="15349" width="12.85546875" style="286" customWidth="1"/>
    <col min="15350" max="15355" width="8.140625" style="286" customWidth="1"/>
    <col min="15356" max="15356" width="7.7109375" style="286" customWidth="1"/>
    <col min="15357" max="15359" width="14.140625" style="286" customWidth="1"/>
    <col min="15360" max="15603" width="11.42578125" style="286"/>
    <col min="15604" max="15604" width="7.28515625" style="286" customWidth="1"/>
    <col min="15605" max="15605" width="12.85546875" style="286" customWidth="1"/>
    <col min="15606" max="15611" width="8.140625" style="286" customWidth="1"/>
    <col min="15612" max="15612" width="7.7109375" style="286" customWidth="1"/>
    <col min="15613" max="15615" width="14.140625" style="286" customWidth="1"/>
    <col min="15616" max="15859" width="11.42578125" style="286"/>
    <col min="15860" max="15860" width="7.28515625" style="286" customWidth="1"/>
    <col min="15861" max="15861" width="12.85546875" style="286" customWidth="1"/>
    <col min="15862" max="15867" width="8.140625" style="286" customWidth="1"/>
    <col min="15868" max="15868" width="7.7109375" style="286" customWidth="1"/>
    <col min="15869" max="15871" width="14.140625" style="286" customWidth="1"/>
    <col min="15872" max="16115" width="11.42578125" style="286"/>
    <col min="16116" max="16116" width="7.28515625" style="286" customWidth="1"/>
    <col min="16117" max="16117" width="12.85546875" style="286" customWidth="1"/>
    <col min="16118" max="16123" width="8.140625" style="286" customWidth="1"/>
    <col min="16124" max="16124" width="7.7109375" style="286" customWidth="1"/>
    <col min="16125" max="16127" width="14.140625" style="286" customWidth="1"/>
    <col min="16128" max="16384" width="11.42578125" style="286"/>
  </cols>
  <sheetData>
    <row r="1" spans="1:11" ht="15" customHeight="1"/>
    <row r="2" spans="1:11" ht="15" customHeight="1"/>
    <row r="3" spans="1:11" ht="15" customHeight="1"/>
    <row r="4" spans="1:11" ht="15" customHeight="1"/>
    <row r="5" spans="1:11" ht="15" customHeight="1">
      <c r="A5" s="763" t="s">
        <v>425</v>
      </c>
      <c r="B5" s="763"/>
      <c r="C5" s="763"/>
      <c r="D5" s="763"/>
      <c r="E5" s="763"/>
      <c r="F5" s="763"/>
      <c r="G5" s="763"/>
      <c r="H5" s="763"/>
      <c r="I5" s="54"/>
    </row>
    <row r="6" spans="1:11" ht="6.75" customHeight="1">
      <c r="A6" s="10"/>
      <c r="B6" s="10"/>
      <c r="C6" s="10"/>
      <c r="D6" s="10"/>
      <c r="E6" s="10"/>
      <c r="F6" s="10"/>
      <c r="G6" s="10"/>
      <c r="H6" s="10"/>
    </row>
    <row r="7" spans="1:11" ht="13.5" customHeight="1">
      <c r="A7" s="298" t="s">
        <v>461</v>
      </c>
      <c r="B7" s="298" t="s">
        <v>0</v>
      </c>
      <c r="C7" s="55"/>
      <c r="D7" s="55"/>
      <c r="E7" s="55"/>
      <c r="F7" s="55"/>
      <c r="G7" s="55"/>
      <c r="H7" s="10"/>
    </row>
    <row r="8" spans="1:11" ht="13.5" customHeight="1">
      <c r="A8" s="299">
        <v>2012</v>
      </c>
      <c r="B8" s="301">
        <v>19.784901326093763</v>
      </c>
      <c r="C8" s="56"/>
      <c r="D8" s="56"/>
      <c r="E8" s="56"/>
      <c r="F8" s="56"/>
      <c r="G8" s="56"/>
      <c r="H8" s="10"/>
    </row>
    <row r="9" spans="1:11" ht="13.5" customHeight="1">
      <c r="A9" s="299">
        <v>2013</v>
      </c>
      <c r="B9" s="301">
        <v>18.977188102147615</v>
      </c>
      <c r="C9" s="57"/>
      <c r="D9" s="56"/>
      <c r="E9" s="56"/>
      <c r="F9" s="56"/>
      <c r="G9" s="56"/>
      <c r="H9" s="10"/>
    </row>
    <row r="10" spans="1:11" ht="13.5" customHeight="1">
      <c r="A10" s="299">
        <v>2014</v>
      </c>
      <c r="B10" s="301">
        <v>18.040926327997077</v>
      </c>
      <c r="C10" s="57"/>
      <c r="D10" s="56"/>
      <c r="E10" s="56"/>
      <c r="F10" s="56"/>
      <c r="G10" s="56"/>
      <c r="H10" s="10"/>
      <c r="K10" s="27"/>
    </row>
    <row r="11" spans="1:11" ht="13.5" customHeight="1">
      <c r="A11" s="299">
        <v>2015</v>
      </c>
      <c r="B11" s="301">
        <v>17.5</v>
      </c>
      <c r="C11" s="57"/>
      <c r="D11" s="56"/>
      <c r="E11" s="56"/>
      <c r="F11" s="56"/>
      <c r="G11" s="56"/>
      <c r="H11" s="10"/>
    </row>
    <row r="12" spans="1:11" ht="13.5" customHeight="1">
      <c r="A12" s="299">
        <v>2016</v>
      </c>
      <c r="B12" s="301">
        <v>18.600000000000001</v>
      </c>
      <c r="C12" s="57"/>
      <c r="D12" s="56"/>
      <c r="E12" s="56"/>
      <c r="F12" s="56"/>
      <c r="G12" s="56"/>
      <c r="H12" s="10"/>
    </row>
    <row r="13" spans="1:11" ht="13.5" customHeight="1">
      <c r="A13" s="299">
        <v>2017</v>
      </c>
      <c r="B13" s="301">
        <v>17.600000000000001</v>
      </c>
      <c r="C13" s="57"/>
      <c r="D13" s="56"/>
      <c r="E13" s="56"/>
      <c r="F13" s="56"/>
      <c r="G13" s="56"/>
      <c r="H13" s="10"/>
    </row>
    <row r="14" spans="1:11" ht="13.5" customHeight="1">
      <c r="A14" s="352" t="s">
        <v>268</v>
      </c>
      <c r="B14" s="353">
        <f>B13-B12</f>
        <v>-1</v>
      </c>
      <c r="C14" s="60"/>
      <c r="D14" s="56"/>
      <c r="E14" s="56"/>
      <c r="F14" s="56"/>
      <c r="G14" s="56"/>
      <c r="H14" s="10"/>
      <c r="K14" s="49"/>
    </row>
    <row r="15" spans="1:11" ht="8.25" customHeight="1">
      <c r="A15" s="61"/>
      <c r="B15" s="62">
        <v>1</v>
      </c>
      <c r="C15" s="63">
        <v>2</v>
      </c>
      <c r="D15" s="62">
        <v>3</v>
      </c>
      <c r="E15" s="63">
        <v>4</v>
      </c>
      <c r="F15" s="63"/>
      <c r="G15" s="63"/>
      <c r="H15" s="10"/>
    </row>
    <row r="16" spans="1:11" ht="43.5" customHeight="1">
      <c r="A16" s="59" t="s">
        <v>64</v>
      </c>
      <c r="B16" s="59" t="s">
        <v>3</v>
      </c>
      <c r="C16" s="59" t="s">
        <v>4</v>
      </c>
      <c r="D16" s="59" t="s">
        <v>5</v>
      </c>
      <c r="E16" s="59" t="s">
        <v>6</v>
      </c>
      <c r="F16" s="59" t="s">
        <v>7</v>
      </c>
      <c r="G16" s="515" t="s">
        <v>207</v>
      </c>
      <c r="H16" s="59" t="s">
        <v>424</v>
      </c>
      <c r="I16" s="64" t="s">
        <v>73</v>
      </c>
      <c r="J16" s="64" t="s">
        <v>74</v>
      </c>
      <c r="K16" s="64" t="s">
        <v>75</v>
      </c>
    </row>
    <row r="17" spans="1:16" ht="14.1" customHeight="1">
      <c r="A17" s="300" t="s">
        <v>9</v>
      </c>
      <c r="B17" s="301">
        <v>12.297811607992394</v>
      </c>
      <c r="C17" s="301">
        <v>13.572477449129428</v>
      </c>
      <c r="D17" s="301">
        <v>13.658736669401151</v>
      </c>
      <c r="E17" s="301">
        <v>11.155800169348007</v>
      </c>
      <c r="F17" s="301">
        <v>11.256432246998283</v>
      </c>
      <c r="G17" s="301">
        <f>'Abandono '!F10</f>
        <v>8.8591184096802102</v>
      </c>
      <c r="H17" s="103">
        <f>G17-F17</f>
        <v>-2.3973138373180731</v>
      </c>
      <c r="I17" s="65" t="e">
        <f>SLOPE(#REF!,$B$15:$E$15)</f>
        <v>#REF!</v>
      </c>
      <c r="J17" s="65" t="e">
        <f>AVERAGE(#REF!)</f>
        <v>#REF!</v>
      </c>
      <c r="K17" s="66" t="e">
        <f t="shared" ref="K17:K50" si="0">I17/J17</f>
        <v>#REF!</v>
      </c>
      <c r="L17" s="49"/>
      <c r="M17" s="49"/>
      <c r="N17" s="49"/>
      <c r="O17" s="49"/>
      <c r="P17" s="67"/>
    </row>
    <row r="18" spans="1:16" ht="14.1" customHeight="1">
      <c r="A18" s="300" t="s">
        <v>12</v>
      </c>
      <c r="B18" s="301">
        <v>21.515226541223075</v>
      </c>
      <c r="C18" s="301">
        <v>20.224853486425065</v>
      </c>
      <c r="D18" s="301">
        <v>20.662045889101343</v>
      </c>
      <c r="E18" s="301">
        <v>18.174933737220744</v>
      </c>
      <c r="F18" s="301">
        <v>24.781976744186053</v>
      </c>
      <c r="G18" s="301">
        <f>'Abandono '!F11</f>
        <v>21.236093943139679</v>
      </c>
      <c r="H18" s="103">
        <f t="shared" ref="H18:H50" si="1">G18-F18</f>
        <v>-3.5458828010463748</v>
      </c>
      <c r="I18" s="48" t="e">
        <f>SLOPE(#REF!,$B$15:$E$15)</f>
        <v>#REF!</v>
      </c>
      <c r="J18" s="48" t="e">
        <f>AVERAGE(#REF!)</f>
        <v>#REF!</v>
      </c>
      <c r="K18" s="68" t="e">
        <f t="shared" si="0"/>
        <v>#REF!</v>
      </c>
      <c r="L18" s="49"/>
      <c r="M18" s="49"/>
      <c r="N18" s="49"/>
      <c r="O18" s="49"/>
      <c r="P18" s="67"/>
    </row>
    <row r="19" spans="1:16" ht="14.1" customHeight="1">
      <c r="A19" s="300" t="s">
        <v>13</v>
      </c>
      <c r="B19" s="301">
        <v>17.466517857142861</v>
      </c>
      <c r="C19" s="301">
        <v>11.649911295091664</v>
      </c>
      <c r="D19" s="301">
        <v>16.666666666666664</v>
      </c>
      <c r="E19" s="301">
        <v>19.727891156462583</v>
      </c>
      <c r="F19" s="301">
        <v>12.960000000000004</v>
      </c>
      <c r="G19" s="301">
        <f>'Abandono '!F12</f>
        <v>18.530351437699679</v>
      </c>
      <c r="H19" s="103">
        <f t="shared" si="1"/>
        <v>5.5703514376996743</v>
      </c>
      <c r="I19" s="48" t="e">
        <f>SLOPE(#REF!,$B$15:$E$15)</f>
        <v>#REF!</v>
      </c>
      <c r="J19" s="48" t="e">
        <f>AVERAGE(#REF!)</f>
        <v>#REF!</v>
      </c>
      <c r="K19" s="68" t="e">
        <f t="shared" si="0"/>
        <v>#REF!</v>
      </c>
      <c r="L19" s="49"/>
      <c r="M19" s="49"/>
      <c r="N19" s="49"/>
      <c r="O19" s="49"/>
      <c r="P19" s="67"/>
    </row>
    <row r="20" spans="1:16" ht="14.1" customHeight="1">
      <c r="A20" s="300" t="s">
        <v>14</v>
      </c>
      <c r="B20" s="301">
        <v>20.704573547589622</v>
      </c>
      <c r="C20" s="301">
        <v>21.883812746756913</v>
      </c>
      <c r="D20" s="301">
        <v>19.206008583690991</v>
      </c>
      <c r="E20" s="301">
        <v>20.41450777202073</v>
      </c>
      <c r="F20" s="301">
        <v>18.783068783068778</v>
      </c>
      <c r="G20" s="301">
        <f>'Abandono '!F13</f>
        <v>18.855585831062672</v>
      </c>
      <c r="H20" s="103">
        <f t="shared" si="1"/>
        <v>7.2517047993894579E-2</v>
      </c>
      <c r="I20" s="48" t="e">
        <f>SLOPE(#REF!,$B$15:$E$15)</f>
        <v>#REF!</v>
      </c>
      <c r="J20" s="48" t="e">
        <f>AVERAGE(#REF!)</f>
        <v>#REF!</v>
      </c>
      <c r="K20" s="68" t="e">
        <f t="shared" si="0"/>
        <v>#REF!</v>
      </c>
      <c r="L20" s="49"/>
      <c r="M20" s="49"/>
      <c r="N20" s="49"/>
      <c r="O20" s="49"/>
      <c r="P20" s="67"/>
    </row>
    <row r="21" spans="1:16" ht="14.1" customHeight="1">
      <c r="A21" s="300" t="s">
        <v>15</v>
      </c>
      <c r="B21" s="301">
        <v>15.330788804071249</v>
      </c>
      <c r="C21" s="301">
        <v>14.782964782964781</v>
      </c>
      <c r="D21" s="301">
        <v>13.117723156532989</v>
      </c>
      <c r="E21" s="301">
        <v>14.628600303183426</v>
      </c>
      <c r="F21" s="301">
        <v>10.72389666307858</v>
      </c>
      <c r="G21" s="301">
        <f>'Abandono '!F16</f>
        <v>12.630742751224677</v>
      </c>
      <c r="H21" s="103">
        <f t="shared" si="1"/>
        <v>1.9068460881460965</v>
      </c>
      <c r="I21" s="48" t="e">
        <f>SLOPE(#REF!,$B$15:$E$15)</f>
        <v>#REF!</v>
      </c>
      <c r="J21" s="48" t="e">
        <f>AVERAGE(#REF!)</f>
        <v>#REF!</v>
      </c>
      <c r="K21" s="68" t="e">
        <f t="shared" si="0"/>
        <v>#REF!</v>
      </c>
      <c r="L21" s="49"/>
      <c r="M21" s="49"/>
      <c r="N21" s="49"/>
      <c r="O21" s="49"/>
      <c r="P21" s="67"/>
    </row>
    <row r="22" spans="1:16" ht="14.1" customHeight="1">
      <c r="A22" s="300" t="s">
        <v>16</v>
      </c>
      <c r="B22" s="301">
        <v>19.679171403309336</v>
      </c>
      <c r="C22" s="301">
        <v>22.461073669532883</v>
      </c>
      <c r="D22" s="301">
        <v>21.224000871174997</v>
      </c>
      <c r="E22" s="301">
        <v>14.572310405643741</v>
      </c>
      <c r="F22" s="301">
        <v>22.116968698517304</v>
      </c>
      <c r="G22" s="301">
        <f>'Abandono '!F17</f>
        <v>19.142385926333148</v>
      </c>
      <c r="H22" s="103">
        <f t="shared" si="1"/>
        <v>-2.9745827721841565</v>
      </c>
      <c r="I22" s="48" t="e">
        <f>SLOPE(#REF!,$B$15:$E$15)</f>
        <v>#REF!</v>
      </c>
      <c r="J22" s="48" t="e">
        <f>AVERAGE(#REF!)</f>
        <v>#REF!</v>
      </c>
      <c r="K22" s="68" t="e">
        <f t="shared" si="0"/>
        <v>#REF!</v>
      </c>
      <c r="L22" s="49"/>
      <c r="M22" s="49"/>
      <c r="N22" s="49"/>
      <c r="O22" s="49"/>
      <c r="P22" s="67"/>
    </row>
    <row r="23" spans="1:16" ht="14.1" customHeight="1">
      <c r="A23" s="300" t="s">
        <v>17</v>
      </c>
      <c r="B23" s="301">
        <v>16.572807723250204</v>
      </c>
      <c r="C23" s="301">
        <v>16.635065099228918</v>
      </c>
      <c r="D23" s="301">
        <v>17.24693346549374</v>
      </c>
      <c r="E23" s="301">
        <v>17.070079837789887</v>
      </c>
      <c r="F23" s="301">
        <v>15.419094576423131</v>
      </c>
      <c r="G23" s="301">
        <f>'Abandono '!F14</f>
        <v>14.223124599273351</v>
      </c>
      <c r="H23" s="103">
        <f t="shared" si="1"/>
        <v>-1.1959699771497796</v>
      </c>
      <c r="I23" s="48" t="e">
        <f>SLOPE(#REF!,$B$15:$E$15)</f>
        <v>#REF!</v>
      </c>
      <c r="J23" s="48" t="e">
        <f>AVERAGE(#REF!)</f>
        <v>#REF!</v>
      </c>
      <c r="K23" s="68" t="e">
        <f t="shared" si="0"/>
        <v>#REF!</v>
      </c>
      <c r="L23" s="49"/>
      <c r="M23" s="49"/>
      <c r="N23" s="49"/>
      <c r="O23" s="49"/>
      <c r="P23" s="67"/>
    </row>
    <row r="24" spans="1:16" ht="14.1" customHeight="1">
      <c r="A24" s="300" t="s">
        <v>18</v>
      </c>
      <c r="B24" s="301">
        <v>22.808132147395177</v>
      </c>
      <c r="C24" s="301">
        <v>23.456090651558071</v>
      </c>
      <c r="D24" s="301">
        <v>23.175965665236053</v>
      </c>
      <c r="E24" s="301">
        <v>21.348911311736597</v>
      </c>
      <c r="F24" s="301">
        <v>22.163865546218485</v>
      </c>
      <c r="G24" s="301">
        <f>'Abandono '!F15</f>
        <v>22.255790533736153</v>
      </c>
      <c r="H24" s="103">
        <f t="shared" si="1"/>
        <v>9.19249875176682E-2</v>
      </c>
      <c r="I24" s="69" t="e">
        <f>SLOPE(#REF!,$B$15:$E$15)</f>
        <v>#REF!</v>
      </c>
      <c r="J24" s="69" t="e">
        <f>AVERAGE(#REF!)</f>
        <v>#REF!</v>
      </c>
      <c r="K24" s="70" t="e">
        <f t="shared" si="0"/>
        <v>#REF!</v>
      </c>
      <c r="L24" s="49"/>
      <c r="M24" s="49"/>
      <c r="N24" s="49"/>
      <c r="O24" s="49"/>
      <c r="P24" s="67"/>
    </row>
    <row r="25" spans="1:16" ht="14.1" customHeight="1">
      <c r="A25" s="300" t="s">
        <v>19</v>
      </c>
      <c r="B25" s="301">
        <v>22.475424486148341</v>
      </c>
      <c r="C25" s="301">
        <v>27.531914893617028</v>
      </c>
      <c r="D25" s="301">
        <v>22.967309304274941</v>
      </c>
      <c r="E25" s="301">
        <v>20.389556568586819</v>
      </c>
      <c r="F25" s="301">
        <v>25.320786997433707</v>
      </c>
      <c r="G25" s="301">
        <f>'Abandono '!F18</f>
        <v>25.723622782446309</v>
      </c>
      <c r="H25" s="103">
        <f t="shared" si="1"/>
        <v>0.40283578501260209</v>
      </c>
      <c r="I25" s="48" t="e">
        <f>SLOPE(#REF!,$B$15:$E$15)</f>
        <v>#REF!</v>
      </c>
      <c r="J25" s="48" t="e">
        <f>AVERAGE(#REF!)</f>
        <v>#REF!</v>
      </c>
      <c r="K25" s="68" t="e">
        <f t="shared" si="0"/>
        <v>#REF!</v>
      </c>
      <c r="M25" s="49"/>
      <c r="N25" s="49"/>
      <c r="O25" s="49"/>
      <c r="P25" s="67"/>
    </row>
    <row r="26" spans="1:16" ht="14.1" customHeight="1">
      <c r="A26" s="300" t="s">
        <v>20</v>
      </c>
      <c r="B26" s="301">
        <v>13.092672413793105</v>
      </c>
      <c r="C26" s="301">
        <v>14.132007802177061</v>
      </c>
      <c r="D26" s="301">
        <v>12.632215170746452</v>
      </c>
      <c r="E26" s="301">
        <v>14.928884026258205</v>
      </c>
      <c r="F26" s="301">
        <v>12.921669525443114</v>
      </c>
      <c r="G26" s="301">
        <f>'Abandono '!F19</f>
        <v>14.050735549635117</v>
      </c>
      <c r="H26" s="103">
        <f t="shared" si="1"/>
        <v>1.129066024192003</v>
      </c>
      <c r="I26" s="69" t="e">
        <f>SLOPE(#REF!,$B$15:$E$15)</f>
        <v>#REF!</v>
      </c>
      <c r="J26" s="69" t="e">
        <f>AVERAGE(#REF!)</f>
        <v>#REF!</v>
      </c>
      <c r="K26" s="70" t="e">
        <f t="shared" si="0"/>
        <v>#REF!</v>
      </c>
      <c r="M26" s="49"/>
      <c r="N26" s="49"/>
      <c r="O26" s="49"/>
      <c r="P26" s="67"/>
    </row>
    <row r="27" spans="1:16" ht="14.1" customHeight="1">
      <c r="A27" s="300" t="s">
        <v>21</v>
      </c>
      <c r="B27" s="301">
        <v>19.458246513864395</v>
      </c>
      <c r="C27" s="301">
        <v>21.105315099393774</v>
      </c>
      <c r="D27" s="301">
        <v>16.432524478501488</v>
      </c>
      <c r="E27" s="301">
        <v>17.367066895368776</v>
      </c>
      <c r="F27" s="301">
        <v>18.375680580762253</v>
      </c>
      <c r="G27" s="301">
        <f>'Abandono '!F20</f>
        <v>16.597774244833062</v>
      </c>
      <c r="H27" s="103">
        <f t="shared" si="1"/>
        <v>-1.7779063359291918</v>
      </c>
      <c r="I27" s="48" t="e">
        <f>SLOPE(#REF!,$B$15:$E$15)</f>
        <v>#REF!</v>
      </c>
      <c r="J27" s="48" t="e">
        <f>AVERAGE(#REF!)</f>
        <v>#REF!</v>
      </c>
      <c r="K27" s="68" t="e">
        <f t="shared" si="0"/>
        <v>#REF!</v>
      </c>
      <c r="M27" s="49"/>
      <c r="N27" s="49"/>
      <c r="O27" s="49"/>
      <c r="P27" s="67"/>
    </row>
    <row r="28" spans="1:16" ht="14.1" customHeight="1">
      <c r="A28" s="300" t="s">
        <v>22</v>
      </c>
      <c r="B28" s="301">
        <v>18.158047646717023</v>
      </c>
      <c r="C28" s="301">
        <v>20.032485110990795</v>
      </c>
      <c r="D28" s="301">
        <v>18.644986449864497</v>
      </c>
      <c r="E28" s="301">
        <v>24.388379204892964</v>
      </c>
      <c r="F28" s="301">
        <v>20.76488015082144</v>
      </c>
      <c r="G28" s="301">
        <f>'Abandono '!F21</f>
        <v>18.384925975773893</v>
      </c>
      <c r="H28" s="103">
        <f t="shared" si="1"/>
        <v>-2.3799541750475477</v>
      </c>
      <c r="I28" s="48" t="e">
        <f>SLOPE(#REF!,$B$15:$E$15)</f>
        <v>#REF!</v>
      </c>
      <c r="J28" s="48" t="e">
        <f>AVERAGE(#REF!)</f>
        <v>#REF!</v>
      </c>
      <c r="K28" s="68" t="e">
        <f t="shared" si="0"/>
        <v>#REF!</v>
      </c>
      <c r="M28" s="49"/>
      <c r="N28" s="49"/>
      <c r="O28" s="49"/>
      <c r="P28" s="67"/>
    </row>
    <row r="29" spans="1:16" ht="14.1" customHeight="1">
      <c r="A29" s="300" t="s">
        <v>23</v>
      </c>
      <c r="B29" s="301">
        <v>16.829100892244341</v>
      </c>
      <c r="C29" s="301">
        <v>17.169078242229364</v>
      </c>
      <c r="D29" s="301">
        <v>16.681065993221246</v>
      </c>
      <c r="E29" s="301">
        <v>15.192111526691598</v>
      </c>
      <c r="F29" s="301">
        <v>17.038456274804979</v>
      </c>
      <c r="G29" s="301">
        <f>'Abandono '!F22</f>
        <v>17.618270799347467</v>
      </c>
      <c r="H29" s="103">
        <f t="shared" si="1"/>
        <v>0.57981452454248839</v>
      </c>
      <c r="I29" s="48" t="e">
        <f>SLOPE(#REF!,$B$15:$E$15)</f>
        <v>#REF!</v>
      </c>
      <c r="J29" s="48" t="e">
        <f>AVERAGE(#REF!)</f>
        <v>#REF!</v>
      </c>
      <c r="K29" s="68" t="e">
        <f t="shared" si="0"/>
        <v>#REF!</v>
      </c>
      <c r="M29" s="49"/>
      <c r="N29" s="49"/>
      <c r="O29" s="49"/>
      <c r="P29" s="67"/>
    </row>
    <row r="30" spans="1:16" ht="14.1" customHeight="1">
      <c r="A30" s="300" t="s">
        <v>24</v>
      </c>
      <c r="B30" s="301">
        <v>24.643403980981549</v>
      </c>
      <c r="C30" s="301">
        <v>19.610830845258931</v>
      </c>
      <c r="D30" s="301">
        <v>19.686002862061102</v>
      </c>
      <c r="E30" s="301">
        <v>20.342089187538182</v>
      </c>
      <c r="F30" s="301">
        <v>20.252659015428598</v>
      </c>
      <c r="G30" s="301">
        <f>'Abandono '!F23</f>
        <v>17.481459999171399</v>
      </c>
      <c r="H30" s="103">
        <f t="shared" si="1"/>
        <v>-2.7711990162571993</v>
      </c>
      <c r="I30" s="48" t="e">
        <f>SLOPE(#REF!,$B$15:$E$15)</f>
        <v>#REF!</v>
      </c>
      <c r="J30" s="48" t="e">
        <f>AVERAGE(#REF!)</f>
        <v>#REF!</v>
      </c>
      <c r="K30" s="68" t="e">
        <f t="shared" si="0"/>
        <v>#REF!</v>
      </c>
      <c r="M30" s="49"/>
      <c r="N30" s="49"/>
      <c r="O30" s="49"/>
      <c r="P30" s="67"/>
    </row>
    <row r="31" spans="1:16" ht="14.1" customHeight="1">
      <c r="A31" s="300" t="s">
        <v>25</v>
      </c>
      <c r="B31" s="301">
        <v>22.881072026800673</v>
      </c>
      <c r="C31" s="301">
        <v>18.705989561759583</v>
      </c>
      <c r="D31" s="301">
        <v>18.457658830228585</v>
      </c>
      <c r="E31" s="301">
        <v>15.27060218514441</v>
      </c>
      <c r="F31" s="301">
        <v>16.106242174923992</v>
      </c>
      <c r="G31" s="301">
        <f>'Abandono '!F24</f>
        <v>15.716073663507956</v>
      </c>
      <c r="H31" s="103">
        <f t="shared" si="1"/>
        <v>-0.39016851141603581</v>
      </c>
      <c r="I31" s="48" t="e">
        <f>SLOPE(#REF!,$B$15:$E$15)</f>
        <v>#REF!</v>
      </c>
      <c r="J31" s="48" t="e">
        <f>AVERAGE(#REF!)</f>
        <v>#REF!</v>
      </c>
      <c r="K31" s="68" t="e">
        <f t="shared" si="0"/>
        <v>#REF!</v>
      </c>
      <c r="M31" s="49"/>
      <c r="N31" s="49"/>
      <c r="O31" s="49"/>
      <c r="P31" s="67"/>
    </row>
    <row r="32" spans="1:16" ht="14.1" customHeight="1">
      <c r="A32" s="300" t="s">
        <v>26</v>
      </c>
      <c r="B32" s="301">
        <v>16.82672233820459</v>
      </c>
      <c r="C32" s="301">
        <v>17.557403008709429</v>
      </c>
      <c r="D32" s="301">
        <v>15.921787709497204</v>
      </c>
      <c r="E32" s="301">
        <v>15.405923716173021</v>
      </c>
      <c r="F32" s="301">
        <v>16.17742987606001</v>
      </c>
      <c r="G32" s="301">
        <f>'Abandono '!F25</f>
        <v>16.846789574062303</v>
      </c>
      <c r="H32" s="103">
        <f t="shared" si="1"/>
        <v>0.66935969800229245</v>
      </c>
      <c r="I32" s="48" t="e">
        <f>SLOPE(#REF!,$B$15:$E$15)</f>
        <v>#REF!</v>
      </c>
      <c r="J32" s="48" t="e">
        <f>AVERAGE(#REF!)</f>
        <v>#REF!</v>
      </c>
      <c r="K32" s="68" t="e">
        <f t="shared" si="0"/>
        <v>#REF!</v>
      </c>
      <c r="M32" s="49"/>
      <c r="N32" s="49"/>
      <c r="O32" s="49"/>
      <c r="P32" s="67"/>
    </row>
    <row r="33" spans="1:16" ht="14.1" customHeight="1">
      <c r="A33" s="300" t="s">
        <v>27</v>
      </c>
      <c r="B33" s="301">
        <v>17.801966292134829</v>
      </c>
      <c r="C33" s="301">
        <v>17.365467150874881</v>
      </c>
      <c r="D33" s="301">
        <v>18.337167269142295</v>
      </c>
      <c r="E33" s="301">
        <v>19.097793875535064</v>
      </c>
      <c r="F33" s="301">
        <v>17.025505134150375</v>
      </c>
      <c r="G33" s="301">
        <f>'Abandono '!F26</f>
        <v>19.217527386541466</v>
      </c>
      <c r="H33" s="103">
        <f t="shared" si="1"/>
        <v>2.1920222523910908</v>
      </c>
      <c r="I33" s="48" t="e">
        <f>SLOPE(#REF!,$B$15:$E$15)</f>
        <v>#REF!</v>
      </c>
      <c r="J33" s="48" t="e">
        <f>AVERAGE(#REF!)</f>
        <v>#REF!</v>
      </c>
      <c r="K33" s="68" t="e">
        <f t="shared" si="0"/>
        <v>#REF!</v>
      </c>
      <c r="M33" s="49"/>
      <c r="N33" s="49"/>
      <c r="O33" s="49"/>
      <c r="P33" s="67"/>
    </row>
    <row r="34" spans="1:16" ht="14.1" customHeight="1">
      <c r="A34" s="300" t="s">
        <v>28</v>
      </c>
      <c r="B34" s="301">
        <v>20.121471954269378</v>
      </c>
      <c r="C34" s="301">
        <v>19.038925474343095</v>
      </c>
      <c r="D34" s="301">
        <v>19.638936325933155</v>
      </c>
      <c r="E34" s="301">
        <v>17.299749869117566</v>
      </c>
      <c r="F34" s="301">
        <v>19.708576632560138</v>
      </c>
      <c r="G34" s="301">
        <f>'Abandono '!F27</f>
        <v>17.805352070563607</v>
      </c>
      <c r="H34" s="103">
        <f t="shared" si="1"/>
        <v>-1.9032245619965309</v>
      </c>
      <c r="I34" s="48" t="e">
        <f>SLOPE(#REF!,$B$15:$E$15)</f>
        <v>#REF!</v>
      </c>
      <c r="J34" s="48" t="e">
        <f>AVERAGE(#REF!)</f>
        <v>#REF!</v>
      </c>
      <c r="K34" s="68" t="e">
        <f t="shared" si="0"/>
        <v>#REF!</v>
      </c>
      <c r="M34" s="49"/>
      <c r="N34" s="49"/>
      <c r="O34" s="49"/>
      <c r="P34" s="67"/>
    </row>
    <row r="35" spans="1:16" ht="14.1" customHeight="1">
      <c r="A35" s="300" t="s">
        <v>29</v>
      </c>
      <c r="B35" s="301">
        <v>14.95353030933555</v>
      </c>
      <c r="C35" s="301">
        <v>14.575741801145236</v>
      </c>
      <c r="D35" s="301">
        <v>15.13463324048282</v>
      </c>
      <c r="E35" s="301">
        <v>13.302184966332275</v>
      </c>
      <c r="F35" s="301">
        <v>11.251402918069587</v>
      </c>
      <c r="G35" s="301">
        <f>'Abandono '!F28</f>
        <v>12.162534435261707</v>
      </c>
      <c r="H35" s="103">
        <f t="shared" si="1"/>
        <v>0.91113151719211949</v>
      </c>
      <c r="I35" s="48" t="e">
        <f>SLOPE(#REF!,$B$15:$E$15)</f>
        <v>#REF!</v>
      </c>
      <c r="J35" s="48" t="e">
        <f>AVERAGE(#REF!)</f>
        <v>#REF!</v>
      </c>
      <c r="K35" s="68" t="e">
        <f t="shared" si="0"/>
        <v>#REF!</v>
      </c>
      <c r="M35" s="49"/>
      <c r="N35" s="49"/>
      <c r="O35" s="49"/>
      <c r="P35" s="67"/>
    </row>
    <row r="36" spans="1:16" ht="14.1" customHeight="1">
      <c r="A36" s="300" t="s">
        <v>30</v>
      </c>
      <c r="B36" s="301">
        <v>10.045146726862297</v>
      </c>
      <c r="C36" s="301">
        <v>14.996568291008927</v>
      </c>
      <c r="D36" s="301">
        <v>12.906436629064366</v>
      </c>
      <c r="E36" s="301">
        <v>15.446650124069484</v>
      </c>
      <c r="F36" s="301">
        <v>17.719701321079839</v>
      </c>
      <c r="G36" s="301">
        <f>'Abandono '!F29</f>
        <v>16.939730836746637</v>
      </c>
      <c r="H36" s="103">
        <f t="shared" si="1"/>
        <v>-0.7799704843332016</v>
      </c>
      <c r="I36" s="48" t="e">
        <f>SLOPE(#REF!,$B$15:$E$15)</f>
        <v>#REF!</v>
      </c>
      <c r="J36" s="48" t="e">
        <f>AVERAGE(#REF!)</f>
        <v>#REF!</v>
      </c>
      <c r="K36" s="68" t="e">
        <f t="shared" si="0"/>
        <v>#REF!</v>
      </c>
      <c r="M36" s="49"/>
      <c r="N36" s="49"/>
      <c r="O36" s="49"/>
      <c r="P36" s="67"/>
    </row>
    <row r="37" spans="1:16" ht="14.1" customHeight="1">
      <c r="A37" s="300" t="s">
        <v>31</v>
      </c>
      <c r="B37" s="301">
        <v>16.035021888680422</v>
      </c>
      <c r="C37" s="301">
        <v>14.06738868832732</v>
      </c>
      <c r="D37" s="301">
        <v>13.448474381116871</v>
      </c>
      <c r="E37" s="301">
        <v>16.479909451046971</v>
      </c>
      <c r="F37" s="301">
        <v>16.70392449080974</v>
      </c>
      <c r="G37" s="301">
        <f>'Abandono '!F30</f>
        <v>14.442120802066672</v>
      </c>
      <c r="H37" s="103">
        <f t="shared" si="1"/>
        <v>-2.2618036887430684</v>
      </c>
      <c r="I37" s="48" t="e">
        <f>SLOPE(#REF!,$B$15:$E$15)</f>
        <v>#REF!</v>
      </c>
      <c r="J37" s="48" t="e">
        <f>AVERAGE(#REF!)</f>
        <v>#REF!</v>
      </c>
      <c r="K37" s="68" t="e">
        <f t="shared" si="0"/>
        <v>#REF!</v>
      </c>
      <c r="M37" s="49"/>
      <c r="N37" s="49"/>
      <c r="O37" s="49"/>
      <c r="P37" s="67"/>
    </row>
    <row r="38" spans="1:16" ht="14.1" customHeight="1">
      <c r="A38" s="300" t="s">
        <v>32</v>
      </c>
      <c r="B38" s="301">
        <v>21.360544217687071</v>
      </c>
      <c r="C38" s="301">
        <v>20.377496793109774</v>
      </c>
      <c r="D38" s="301">
        <v>18.912011683096019</v>
      </c>
      <c r="E38" s="301">
        <v>19.8</v>
      </c>
      <c r="F38" s="301">
        <v>17.643678160919542</v>
      </c>
      <c r="G38" s="301">
        <f>'Abandono '!F31</f>
        <v>16.074074074074073</v>
      </c>
      <c r="H38" s="103">
        <f t="shared" si="1"/>
        <v>-1.5696040868454695</v>
      </c>
      <c r="I38" s="48" t="e">
        <f>SLOPE(#REF!,$B$15:$E$15)</f>
        <v>#REF!</v>
      </c>
      <c r="J38" s="48" t="e">
        <f>AVERAGE(#REF!)</f>
        <v>#REF!</v>
      </c>
      <c r="K38" s="68" t="e">
        <f t="shared" si="0"/>
        <v>#REF!</v>
      </c>
      <c r="M38" s="49"/>
      <c r="N38" s="49"/>
      <c r="O38" s="49"/>
      <c r="P38" s="67"/>
    </row>
    <row r="39" spans="1:16" ht="14.1" customHeight="1">
      <c r="A39" s="300" t="s">
        <v>33</v>
      </c>
      <c r="B39" s="301">
        <v>12.267393623325829</v>
      </c>
      <c r="C39" s="301">
        <v>13.887665198237887</v>
      </c>
      <c r="D39" s="301">
        <v>16.56210790464241</v>
      </c>
      <c r="E39" s="301">
        <v>13.410702772404903</v>
      </c>
      <c r="F39" s="301">
        <v>13.049612038561021</v>
      </c>
      <c r="G39" s="301">
        <f>'Abandono '!F32</f>
        <v>16.182836771072061</v>
      </c>
      <c r="H39" s="103">
        <f t="shared" si="1"/>
        <v>3.1332247325110405</v>
      </c>
      <c r="I39" s="48" t="e">
        <f>SLOPE(#REF!,$B$15:$E$15)</f>
        <v>#REF!</v>
      </c>
      <c r="J39" s="48" t="e">
        <f>AVERAGE(#REF!)</f>
        <v>#REF!</v>
      </c>
      <c r="K39" s="68" t="e">
        <f t="shared" si="0"/>
        <v>#REF!</v>
      </c>
      <c r="M39" s="49"/>
      <c r="N39" s="49"/>
      <c r="O39" s="49"/>
      <c r="P39" s="67"/>
    </row>
    <row r="40" spans="1:16" ht="14.1" customHeight="1">
      <c r="A40" s="300" t="s">
        <v>34</v>
      </c>
      <c r="B40" s="301">
        <v>19.717828131680204</v>
      </c>
      <c r="C40" s="301">
        <v>25.962412852379511</v>
      </c>
      <c r="D40" s="301">
        <v>19.122681315181911</v>
      </c>
      <c r="E40" s="301">
        <v>20.945736434108532</v>
      </c>
      <c r="F40" s="301">
        <v>21.703218456280261</v>
      </c>
      <c r="G40" s="301">
        <f>'Abandono '!F33</f>
        <v>22.112447188820283</v>
      </c>
      <c r="H40" s="103">
        <f t="shared" si="1"/>
        <v>0.40922873254002212</v>
      </c>
      <c r="I40" s="48" t="e">
        <f>SLOPE(#REF!,$B$15:$E$15)</f>
        <v>#REF!</v>
      </c>
      <c r="J40" s="48" t="e">
        <f>AVERAGE(#REF!)</f>
        <v>#REF!</v>
      </c>
      <c r="K40" s="68" t="e">
        <f t="shared" si="0"/>
        <v>#REF!</v>
      </c>
      <c r="M40" s="49"/>
      <c r="N40" s="49"/>
      <c r="O40" s="49"/>
      <c r="P40" s="67"/>
    </row>
    <row r="41" spans="1:16" ht="14.1" customHeight="1">
      <c r="A41" s="300" t="s">
        <v>35</v>
      </c>
      <c r="B41" s="301">
        <v>17.442993568505159</v>
      </c>
      <c r="C41" s="301">
        <v>14.444444444444448</v>
      </c>
      <c r="D41" s="301">
        <v>13.741753063147977</v>
      </c>
      <c r="E41" s="301">
        <v>13.077769625825386</v>
      </c>
      <c r="F41" s="301">
        <v>13.451820874716846</v>
      </c>
      <c r="G41" s="301">
        <f>'Abandono '!F34</f>
        <v>12.625358166189116</v>
      </c>
      <c r="H41" s="103">
        <f t="shared" si="1"/>
        <v>-0.82646270852773007</v>
      </c>
      <c r="I41" s="48" t="e">
        <f>SLOPE(#REF!,$B$15:$E$15)</f>
        <v>#REF!</v>
      </c>
      <c r="J41" s="48" t="e">
        <f>AVERAGE(#REF!)</f>
        <v>#REF!</v>
      </c>
      <c r="K41" s="68" t="e">
        <f t="shared" si="0"/>
        <v>#REF!</v>
      </c>
      <c r="M41" s="49"/>
      <c r="N41" s="49"/>
      <c r="O41" s="49"/>
      <c r="P41" s="67"/>
    </row>
    <row r="42" spans="1:16" ht="14.1" customHeight="1">
      <c r="A42" s="300" t="s">
        <v>36</v>
      </c>
      <c r="B42" s="301">
        <v>18.374248496993985</v>
      </c>
      <c r="C42" s="301">
        <v>18.038400391341568</v>
      </c>
      <c r="D42" s="301">
        <v>17.729463185027463</v>
      </c>
      <c r="E42" s="301">
        <v>16.11986001749781</v>
      </c>
      <c r="F42" s="301">
        <v>18.513993780541981</v>
      </c>
      <c r="G42" s="301">
        <f>'Abandono '!F35</f>
        <v>15.354462985776685</v>
      </c>
      <c r="H42" s="103">
        <f t="shared" si="1"/>
        <v>-3.1595307947652955</v>
      </c>
      <c r="I42" s="48" t="e">
        <f>SLOPE(#REF!,$B$15:$E$15)</f>
        <v>#REF!</v>
      </c>
      <c r="J42" s="48" t="e">
        <f>AVERAGE(#REF!)</f>
        <v>#REF!</v>
      </c>
      <c r="K42" s="68" t="e">
        <f t="shared" si="0"/>
        <v>#REF!</v>
      </c>
      <c r="M42" s="49"/>
      <c r="N42" s="49"/>
      <c r="O42" s="49"/>
      <c r="P42" s="67"/>
    </row>
    <row r="43" spans="1:16" ht="14.1" customHeight="1">
      <c r="A43" s="300" t="s">
        <v>37</v>
      </c>
      <c r="B43" s="301">
        <v>16.123907863383636</v>
      </c>
      <c r="C43" s="301">
        <v>7.3057595670660946</v>
      </c>
      <c r="D43" s="301">
        <v>19.234480540366672</v>
      </c>
      <c r="E43" s="301">
        <v>16.946417043253714</v>
      </c>
      <c r="F43" s="301">
        <v>14.571629213483151</v>
      </c>
      <c r="G43" s="301">
        <f>'Abandono '!F36</f>
        <v>13.998682476943348</v>
      </c>
      <c r="H43" s="103">
        <f t="shared" si="1"/>
        <v>-0.57294673653980333</v>
      </c>
      <c r="I43" s="48" t="e">
        <f>SLOPE(#REF!,$B$15:$E$15)</f>
        <v>#REF!</v>
      </c>
      <c r="J43" s="48" t="e">
        <f>AVERAGE(#REF!)</f>
        <v>#REF!</v>
      </c>
      <c r="K43" s="68" t="e">
        <f t="shared" si="0"/>
        <v>#REF!</v>
      </c>
      <c r="M43" s="49"/>
      <c r="N43" s="49"/>
      <c r="O43" s="49"/>
      <c r="P43" s="67"/>
    </row>
    <row r="44" spans="1:16" ht="14.1" customHeight="1">
      <c r="A44" s="300" t="s">
        <v>46</v>
      </c>
      <c r="B44" s="301">
        <v>12.399643175735953</v>
      </c>
      <c r="C44" s="301">
        <v>14.453926758128988</v>
      </c>
      <c r="D44" s="301">
        <v>14.208535926526199</v>
      </c>
      <c r="E44" s="301">
        <v>12.258135444151275</v>
      </c>
      <c r="F44" s="301">
        <v>12.168971802294415</v>
      </c>
      <c r="G44" s="301">
        <f>'Abandono '!F37</f>
        <v>10.352612341431955</v>
      </c>
      <c r="H44" s="103">
        <f t="shared" si="1"/>
        <v>-1.8163594608624596</v>
      </c>
      <c r="I44" s="48" t="e">
        <f>SLOPE(#REF!,$B$15:$E$15)</f>
        <v>#REF!</v>
      </c>
      <c r="J44" s="48" t="e">
        <f>AVERAGE(#REF!)</f>
        <v>#REF!</v>
      </c>
      <c r="K44" s="68" t="e">
        <f t="shared" si="0"/>
        <v>#REF!</v>
      </c>
      <c r="M44" s="49"/>
      <c r="N44" s="49"/>
      <c r="O44" s="49"/>
      <c r="P44" s="67"/>
    </row>
    <row r="45" spans="1:16" ht="14.1" customHeight="1">
      <c r="A45" s="300" t="s">
        <v>39</v>
      </c>
      <c r="B45" s="301">
        <v>18.371467025572009</v>
      </c>
      <c r="C45" s="301">
        <v>24.483272959727252</v>
      </c>
      <c r="D45" s="301">
        <v>9.9569063279655197</v>
      </c>
      <c r="E45" s="301">
        <v>17.397817248020541</v>
      </c>
      <c r="F45" s="301">
        <v>13.659847075842112</v>
      </c>
      <c r="G45" s="301">
        <f>'Abandono '!F38</f>
        <v>14.841611263199061</v>
      </c>
      <c r="H45" s="103">
        <f t="shared" si="1"/>
        <v>1.1817641873569489</v>
      </c>
      <c r="I45" s="48" t="e">
        <f>SLOPE(#REF!,$B$15:$E$15)</f>
        <v>#REF!</v>
      </c>
      <c r="J45" s="48" t="e">
        <f>AVERAGE(#REF!)</f>
        <v>#REF!</v>
      </c>
      <c r="K45" s="68" t="e">
        <f t="shared" si="0"/>
        <v>#REF!</v>
      </c>
      <c r="M45" s="49"/>
      <c r="N45" s="49"/>
      <c r="O45" s="49"/>
      <c r="P45" s="67"/>
    </row>
    <row r="46" spans="1:16" ht="14.1" customHeight="1">
      <c r="A46" s="300" t="s">
        <v>40</v>
      </c>
      <c r="B46" s="301">
        <v>28.002610966057439</v>
      </c>
      <c r="C46" s="301">
        <v>19.521410579345087</v>
      </c>
      <c r="D46" s="301">
        <v>24.970963995354232</v>
      </c>
      <c r="E46" s="301">
        <v>23.763501989766912</v>
      </c>
      <c r="F46" s="301">
        <v>28.912158231529961</v>
      </c>
      <c r="G46" s="301">
        <f>'Abandono '!F39</f>
        <v>26.583850931677024</v>
      </c>
      <c r="H46" s="103">
        <f t="shared" si="1"/>
        <v>-2.3283072998529377</v>
      </c>
      <c r="I46" s="48" t="e">
        <f>SLOPE(#REF!,$B$15:$E$15)</f>
        <v>#REF!</v>
      </c>
      <c r="J46" s="48" t="e">
        <f>AVERAGE(#REF!)</f>
        <v>#REF!</v>
      </c>
      <c r="K46" s="71" t="e">
        <f>I46/J46</f>
        <v>#REF!</v>
      </c>
      <c r="M46" s="49"/>
      <c r="N46" s="49"/>
      <c r="O46" s="49"/>
      <c r="P46" s="67"/>
    </row>
    <row r="47" spans="1:16" ht="14.1" customHeight="1">
      <c r="A47" s="304" t="s">
        <v>41</v>
      </c>
      <c r="B47" s="25">
        <v>18.899999999999999</v>
      </c>
      <c r="C47" s="25">
        <v>18.2</v>
      </c>
      <c r="D47" s="25">
        <v>17.399999999999999</v>
      </c>
      <c r="E47" s="25">
        <v>17</v>
      </c>
      <c r="F47" s="25">
        <v>17.534486757635438</v>
      </c>
      <c r="G47" s="25">
        <f>'Abandono '!F40</f>
        <v>16.572506906346053</v>
      </c>
      <c r="H47" s="102">
        <f t="shared" si="1"/>
        <v>-0.96197985128938512</v>
      </c>
      <c r="I47" s="48" t="e">
        <f>SLOPE(#REF!,$B$15:$E$15)</f>
        <v>#REF!</v>
      </c>
      <c r="J47" s="48" t="e">
        <f>AVERAGE(#REF!)</f>
        <v>#REF!</v>
      </c>
      <c r="K47" s="71" t="e">
        <f>I47/J47</f>
        <v>#REF!</v>
      </c>
      <c r="M47" s="49"/>
      <c r="N47" s="49"/>
      <c r="O47" s="49"/>
      <c r="P47" s="67"/>
    </row>
    <row r="48" spans="1:16" ht="14.1" customHeight="1">
      <c r="A48" s="300" t="s">
        <v>78</v>
      </c>
      <c r="B48" s="301">
        <v>24.371254766660609</v>
      </c>
      <c r="C48" s="301">
        <v>23.442421534681113</v>
      </c>
      <c r="D48" s="301">
        <v>21.768598447553412</v>
      </c>
      <c r="E48" s="301">
        <v>20.692393945056999</v>
      </c>
      <c r="F48" s="301">
        <v>25.139100780759215</v>
      </c>
      <c r="G48" s="301">
        <f>'Abandono '!F41</f>
        <v>23.841282673133925</v>
      </c>
      <c r="H48" s="103">
        <f t="shared" si="1"/>
        <v>-1.2978181076252895</v>
      </c>
      <c r="I48" s="48" t="e">
        <f>SLOPE(#REF!,$B$15:$E$15)</f>
        <v>#REF!</v>
      </c>
      <c r="J48" s="48" t="e">
        <f>AVERAGE(#REF!)</f>
        <v>#REF!</v>
      </c>
      <c r="K48" s="71" t="e">
        <f>I48/J48</f>
        <v>#REF!</v>
      </c>
      <c r="M48" s="49"/>
      <c r="N48" s="49"/>
      <c r="O48" s="49"/>
      <c r="P48" s="67"/>
    </row>
    <row r="49" spans="1:16" ht="14.1" customHeight="1">
      <c r="A49" s="300" t="s">
        <v>43</v>
      </c>
      <c r="B49" s="301">
        <v>17.540089270953874</v>
      </c>
      <c r="C49" s="301">
        <v>17.599013715518574</v>
      </c>
      <c r="D49" s="301">
        <v>18.518518518518523</v>
      </c>
      <c r="E49" s="301">
        <v>16.007875208238676</v>
      </c>
      <c r="F49" s="301">
        <v>16.42596413267735</v>
      </c>
      <c r="G49" s="301">
        <f>'Abandono '!F42</f>
        <v>15.519673930083089</v>
      </c>
      <c r="H49" s="103">
        <f t="shared" si="1"/>
        <v>-0.90629020259426163</v>
      </c>
      <c r="I49" s="48" t="e">
        <f>SLOPE(#REF!,$B$15:$E$15)</f>
        <v>#REF!</v>
      </c>
      <c r="J49" s="48" t="e">
        <f>AVERAGE(#REF!)</f>
        <v>#REF!</v>
      </c>
      <c r="K49" s="71" t="e">
        <f>I49/J49</f>
        <v>#REF!</v>
      </c>
      <c r="M49" s="49"/>
      <c r="N49" s="49"/>
      <c r="O49" s="49"/>
      <c r="P49" s="67"/>
    </row>
    <row r="50" spans="1:16" ht="14.1" customHeight="1">
      <c r="A50" s="302" t="s">
        <v>44</v>
      </c>
      <c r="B50" s="24">
        <v>23.5</v>
      </c>
      <c r="C50" s="24">
        <v>22.7</v>
      </c>
      <c r="D50" s="24">
        <v>21.3</v>
      </c>
      <c r="E50" s="24">
        <v>20.100000000000001</v>
      </c>
      <c r="F50" s="24">
        <v>24.059913903249264</v>
      </c>
      <c r="G50" s="25">
        <f>'Abandono '!F43</f>
        <v>22.798609337864118</v>
      </c>
      <c r="H50" s="354">
        <f t="shared" si="1"/>
        <v>-1.2613045653851458</v>
      </c>
      <c r="I50" s="48" t="e">
        <f>SLOPE(#REF!,$B$15:$E$15)</f>
        <v>#REF!</v>
      </c>
      <c r="J50" s="48" t="e">
        <f>AVERAGE(#REF!)</f>
        <v>#REF!</v>
      </c>
      <c r="K50" s="68" t="e">
        <f t="shared" si="0"/>
        <v>#REF!</v>
      </c>
      <c r="M50" s="49"/>
      <c r="N50" s="49"/>
      <c r="O50" s="49"/>
      <c r="P50" s="67"/>
    </row>
    <row r="51" spans="1:16" ht="29.25" customHeight="1">
      <c r="A51" s="723" t="s">
        <v>449</v>
      </c>
      <c r="B51" s="723"/>
      <c r="C51" s="723"/>
      <c r="D51" s="723"/>
      <c r="E51" s="723"/>
      <c r="F51" s="723"/>
      <c r="G51" s="723"/>
      <c r="H51" s="723"/>
      <c r="I51" s="48" t="e">
        <f>SLOPE(#REF!,$B$15:$E$15)</f>
        <v>#REF!</v>
      </c>
      <c r="J51" s="48" t="e">
        <f>AVERAGE(#REF!)</f>
        <v>#REF!</v>
      </c>
      <c r="K51" s="48" t="e">
        <f>I51/J51</f>
        <v>#REF!</v>
      </c>
      <c r="M51" s="49"/>
      <c r="N51" s="49"/>
      <c r="O51" s="49"/>
      <c r="P51" s="49"/>
    </row>
    <row r="52" spans="1:16">
      <c r="A52" s="53"/>
      <c r="B52" s="69"/>
      <c r="C52" s="69"/>
      <c r="D52" s="69"/>
      <c r="E52" s="69"/>
      <c r="F52" s="69"/>
      <c r="G52" s="69"/>
      <c r="H52" s="72"/>
      <c r="M52" s="49"/>
      <c r="N52" s="49"/>
      <c r="O52" s="49"/>
      <c r="P52" s="49"/>
    </row>
    <row r="53" spans="1:16" ht="15.75">
      <c r="A53" s="10"/>
      <c r="B53" s="10"/>
      <c r="C53" s="10"/>
      <c r="D53" s="10"/>
      <c r="E53" s="10"/>
      <c r="F53" s="10"/>
      <c r="G53" s="10"/>
      <c r="H53" s="10"/>
      <c r="M53" s="49"/>
      <c r="N53" s="49"/>
      <c r="O53" s="49"/>
      <c r="P53" s="49"/>
    </row>
    <row r="54" spans="1:16" ht="15.75">
      <c r="A54" s="10"/>
      <c r="B54" s="10"/>
      <c r="C54" s="10"/>
      <c r="D54" s="10"/>
      <c r="E54" s="10"/>
      <c r="F54" s="10"/>
      <c r="G54" s="10"/>
      <c r="H54" s="10"/>
      <c r="M54" s="49"/>
      <c r="N54" s="49"/>
      <c r="O54" s="49"/>
      <c r="P54" s="49"/>
    </row>
    <row r="55" spans="1:16" ht="15.75">
      <c r="A55" s="10"/>
      <c r="B55" s="10"/>
      <c r="C55" s="10"/>
      <c r="D55" s="10"/>
      <c r="E55" s="10"/>
      <c r="F55" s="10"/>
      <c r="G55" s="10"/>
      <c r="H55" s="10"/>
      <c r="M55" s="49"/>
      <c r="N55" s="49"/>
      <c r="O55" s="49"/>
      <c r="P55" s="49"/>
    </row>
    <row r="56" spans="1:16" ht="15.75">
      <c r="A56" s="10"/>
      <c r="B56" s="10"/>
      <c r="C56" s="10"/>
      <c r="D56" s="10"/>
      <c r="E56" s="10"/>
      <c r="F56" s="10"/>
      <c r="G56" s="10"/>
      <c r="H56" s="10"/>
      <c r="M56" s="49"/>
      <c r="N56" s="49"/>
      <c r="O56" s="49"/>
      <c r="P56" s="49"/>
    </row>
    <row r="57" spans="1:16" ht="15.75">
      <c r="A57" s="10"/>
      <c r="B57" s="10"/>
      <c r="C57" s="10"/>
      <c r="D57" s="10"/>
      <c r="E57" s="10"/>
      <c r="F57" s="10"/>
      <c r="G57" s="10"/>
      <c r="H57" s="10"/>
    </row>
    <row r="58" spans="1:16" ht="15.75">
      <c r="A58" s="10"/>
      <c r="B58" s="10"/>
      <c r="C58" s="10"/>
      <c r="D58" s="10"/>
      <c r="E58" s="10"/>
      <c r="F58" s="10"/>
      <c r="G58" s="10"/>
      <c r="H58" s="10"/>
    </row>
    <row r="59" spans="1:16" ht="15.75">
      <c r="A59" s="10"/>
      <c r="B59" s="10"/>
      <c r="C59" s="10"/>
      <c r="D59" s="10"/>
      <c r="E59" s="10"/>
      <c r="F59" s="10"/>
      <c r="G59" s="10"/>
      <c r="H59" s="10"/>
    </row>
    <row r="60" spans="1:16" ht="15.75">
      <c r="A60" s="10"/>
      <c r="B60" s="10"/>
      <c r="C60" s="10"/>
      <c r="D60" s="10"/>
      <c r="E60" s="10"/>
      <c r="F60" s="10"/>
      <c r="G60" s="10"/>
      <c r="H60" s="10"/>
    </row>
    <row r="61" spans="1:16" ht="15.75">
      <c r="A61" s="10"/>
      <c r="B61" s="10"/>
      <c r="C61" s="10"/>
      <c r="D61" s="10"/>
      <c r="E61" s="10"/>
      <c r="F61" s="10"/>
      <c r="G61" s="10"/>
      <c r="H61" s="10"/>
    </row>
    <row r="62" spans="1:16" ht="15.75">
      <c r="A62" s="10"/>
      <c r="B62" s="10"/>
      <c r="C62" s="10"/>
      <c r="D62" s="10"/>
      <c r="E62" s="10"/>
      <c r="F62" s="10"/>
      <c r="G62" s="10"/>
      <c r="H62" s="10"/>
    </row>
    <row r="63" spans="1:16" ht="15.75">
      <c r="A63" s="10"/>
      <c r="B63" s="10"/>
      <c r="C63" s="10"/>
      <c r="D63" s="10"/>
      <c r="E63" s="10"/>
      <c r="F63" s="10"/>
      <c r="G63" s="10"/>
      <c r="H63" s="10"/>
    </row>
    <row r="64" spans="1:16" ht="15.75">
      <c r="A64" s="10"/>
      <c r="B64" s="10"/>
      <c r="C64" s="10"/>
      <c r="D64" s="10"/>
      <c r="E64" s="10"/>
      <c r="F64" s="10"/>
      <c r="G64" s="10"/>
      <c r="H64" s="10"/>
    </row>
    <row r="65" spans="1:8" ht="15.75">
      <c r="A65" s="10"/>
      <c r="B65" s="10"/>
      <c r="C65" s="10"/>
      <c r="D65" s="10"/>
      <c r="E65" s="10"/>
      <c r="F65" s="10"/>
      <c r="G65" s="10"/>
      <c r="H65" s="10"/>
    </row>
    <row r="66" spans="1:8" ht="15.75">
      <c r="A66" s="10"/>
      <c r="B66" s="10"/>
      <c r="C66" s="10"/>
      <c r="D66" s="10"/>
      <c r="E66" s="10"/>
      <c r="F66" s="10"/>
      <c r="G66" s="10"/>
      <c r="H66" s="10"/>
    </row>
    <row r="67" spans="1:8" ht="15.75">
      <c r="A67" s="10"/>
      <c r="B67" s="10"/>
      <c r="C67" s="10"/>
      <c r="D67" s="10"/>
      <c r="E67" s="10"/>
      <c r="F67" s="10"/>
      <c r="G67" s="10"/>
      <c r="H67" s="10"/>
    </row>
    <row r="68" spans="1:8" ht="15.75">
      <c r="A68" s="10"/>
      <c r="B68" s="10"/>
      <c r="C68" s="10"/>
      <c r="D68" s="10"/>
      <c r="E68" s="10"/>
      <c r="F68" s="10"/>
      <c r="G68" s="10"/>
      <c r="H68" s="10"/>
    </row>
    <row r="69" spans="1:8" ht="15.75">
      <c r="A69" s="10"/>
      <c r="B69" s="10"/>
      <c r="C69" s="10"/>
      <c r="D69" s="10"/>
      <c r="E69" s="10"/>
      <c r="F69" s="10"/>
      <c r="G69" s="10"/>
      <c r="H69" s="10"/>
    </row>
    <row r="70" spans="1:8" ht="15.75">
      <c r="A70" s="10"/>
      <c r="B70" s="10"/>
      <c r="C70" s="10"/>
      <c r="D70" s="10"/>
      <c r="E70" s="10"/>
      <c r="F70" s="10"/>
      <c r="G70" s="10"/>
      <c r="H70" s="10"/>
    </row>
    <row r="71" spans="1:8" ht="15.75">
      <c r="A71" s="10"/>
      <c r="B71" s="10"/>
      <c r="C71" s="10"/>
      <c r="D71" s="10"/>
      <c r="E71" s="10"/>
      <c r="F71" s="10"/>
      <c r="G71" s="10"/>
      <c r="H71" s="10"/>
    </row>
    <row r="72" spans="1:8" ht="15.75">
      <c r="A72" s="10"/>
      <c r="B72" s="10"/>
      <c r="C72" s="10"/>
      <c r="D72" s="10"/>
      <c r="E72" s="10"/>
      <c r="F72" s="10"/>
      <c r="G72" s="10"/>
      <c r="H72" s="10"/>
    </row>
    <row r="73" spans="1:8" ht="15.75">
      <c r="A73" s="10"/>
      <c r="B73" s="10"/>
      <c r="C73" s="10"/>
      <c r="D73" s="10"/>
      <c r="E73" s="10"/>
      <c r="F73" s="10"/>
      <c r="G73" s="10"/>
      <c r="H73" s="10"/>
    </row>
    <row r="74" spans="1:8" ht="15.75">
      <c r="A74" s="10"/>
      <c r="B74" s="10"/>
      <c r="C74" s="10"/>
      <c r="D74" s="10"/>
      <c r="E74" s="10"/>
      <c r="F74" s="10"/>
      <c r="G74" s="10"/>
      <c r="H74" s="10"/>
    </row>
    <row r="75" spans="1:8" ht="15.75">
      <c r="A75" s="10"/>
      <c r="B75" s="10"/>
      <c r="C75" s="10"/>
      <c r="D75" s="10"/>
      <c r="E75" s="10"/>
      <c r="F75" s="10"/>
      <c r="G75" s="10"/>
      <c r="H75" s="10"/>
    </row>
    <row r="76" spans="1:8" ht="15.75">
      <c r="A76" s="10"/>
      <c r="B76" s="10"/>
      <c r="C76" s="10"/>
      <c r="D76" s="10"/>
      <c r="E76" s="10"/>
      <c r="F76" s="10"/>
      <c r="G76" s="10"/>
      <c r="H76" s="10"/>
    </row>
    <row r="77" spans="1:8" ht="15.75">
      <c r="A77" s="10"/>
      <c r="B77" s="10"/>
      <c r="C77" s="10"/>
      <c r="D77" s="10"/>
      <c r="E77" s="10"/>
      <c r="F77" s="10"/>
      <c r="G77" s="10"/>
      <c r="H77" s="10"/>
    </row>
    <row r="78" spans="1:8" ht="15.75">
      <c r="A78" s="10"/>
      <c r="B78" s="10"/>
      <c r="C78" s="10"/>
      <c r="D78" s="10"/>
      <c r="E78" s="10"/>
      <c r="F78" s="10"/>
      <c r="G78" s="10"/>
      <c r="H78" s="10"/>
    </row>
    <row r="79" spans="1:8" ht="15.75">
      <c r="A79" s="10"/>
      <c r="B79" s="10"/>
      <c r="C79" s="10"/>
      <c r="D79" s="10"/>
      <c r="E79" s="10"/>
      <c r="F79" s="10"/>
      <c r="G79" s="10"/>
      <c r="H79" s="10"/>
    </row>
    <row r="80" spans="1:8" ht="15.75">
      <c r="A80" s="10"/>
      <c r="B80" s="10"/>
      <c r="C80" s="10"/>
      <c r="D80" s="10"/>
      <c r="E80" s="10"/>
      <c r="F80" s="10"/>
      <c r="G80" s="10"/>
      <c r="H80" s="10"/>
    </row>
    <row r="81" spans="1:8" ht="15.75">
      <c r="A81" s="10"/>
      <c r="B81" s="10"/>
      <c r="C81" s="10"/>
      <c r="D81" s="10"/>
      <c r="E81" s="10"/>
      <c r="F81" s="10"/>
      <c r="G81" s="10"/>
      <c r="H81" s="10"/>
    </row>
    <row r="82" spans="1:8" ht="15.75">
      <c r="A82" s="10"/>
      <c r="B82" s="10"/>
      <c r="C82" s="10"/>
      <c r="D82" s="10"/>
      <c r="E82" s="10"/>
      <c r="F82" s="10"/>
      <c r="G82" s="10"/>
      <c r="H82" s="10"/>
    </row>
    <row r="83" spans="1:8" ht="15.75">
      <c r="A83" s="10"/>
      <c r="B83" s="10"/>
      <c r="C83" s="10"/>
      <c r="D83" s="10"/>
      <c r="E83" s="10"/>
      <c r="F83" s="10"/>
      <c r="G83" s="10"/>
      <c r="H83" s="10"/>
    </row>
    <row r="84" spans="1:8" ht="15.75">
      <c r="A84" s="10"/>
      <c r="B84" s="10"/>
      <c r="C84" s="10"/>
      <c r="D84" s="10"/>
      <c r="E84" s="10"/>
      <c r="F84" s="10"/>
      <c r="G84" s="10"/>
      <c r="H84" s="10"/>
    </row>
    <row r="85" spans="1:8" ht="15.75">
      <c r="A85" s="10"/>
      <c r="B85" s="10"/>
      <c r="C85" s="10"/>
      <c r="D85" s="10"/>
      <c r="E85" s="10"/>
      <c r="F85" s="10"/>
      <c r="G85" s="10"/>
      <c r="H85" s="10"/>
    </row>
    <row r="86" spans="1:8" ht="15.75">
      <c r="A86" s="10"/>
      <c r="B86" s="10"/>
      <c r="C86" s="10"/>
      <c r="D86" s="10"/>
      <c r="E86" s="10"/>
      <c r="F86" s="10"/>
      <c r="G86" s="10"/>
      <c r="H86" s="10"/>
    </row>
    <row r="87" spans="1:8" ht="15.75">
      <c r="A87" s="10"/>
      <c r="B87" s="10"/>
      <c r="C87" s="10"/>
      <c r="D87" s="10"/>
      <c r="E87" s="10"/>
      <c r="F87" s="10"/>
      <c r="G87" s="10"/>
      <c r="H87" s="10"/>
    </row>
    <row r="88" spans="1:8" ht="15.75">
      <c r="A88" s="10"/>
      <c r="B88" s="10"/>
      <c r="C88" s="10"/>
      <c r="D88" s="10"/>
      <c r="E88" s="10"/>
      <c r="F88" s="10"/>
      <c r="G88" s="10"/>
      <c r="H88" s="10"/>
    </row>
    <row r="89" spans="1:8" ht="15.75">
      <c r="A89" s="10"/>
      <c r="B89" s="10"/>
      <c r="C89" s="10"/>
      <c r="D89" s="10"/>
      <c r="E89" s="10"/>
      <c r="F89" s="10"/>
      <c r="G89" s="10"/>
      <c r="H89" s="10"/>
    </row>
    <row r="90" spans="1:8" ht="15.75">
      <c r="A90" s="10"/>
      <c r="B90" s="10"/>
      <c r="C90" s="10"/>
      <c r="D90" s="10"/>
      <c r="E90" s="10"/>
      <c r="F90" s="10"/>
      <c r="G90" s="10"/>
      <c r="H90" s="10"/>
    </row>
    <row r="91" spans="1:8" ht="15.75">
      <c r="A91" s="10"/>
      <c r="B91" s="10"/>
      <c r="C91" s="10"/>
      <c r="D91" s="10"/>
      <c r="E91" s="10"/>
      <c r="F91" s="10"/>
      <c r="G91" s="10"/>
      <c r="H91" s="10"/>
    </row>
    <row r="92" spans="1:8" ht="15.75">
      <c r="A92" s="10"/>
      <c r="B92" s="10"/>
      <c r="C92" s="10"/>
      <c r="D92" s="10"/>
      <c r="E92" s="10"/>
      <c r="F92" s="10"/>
      <c r="G92" s="10"/>
      <c r="H92" s="10"/>
    </row>
    <row r="93" spans="1:8" ht="15.75">
      <c r="A93" s="10"/>
      <c r="B93" s="10"/>
      <c r="C93" s="10"/>
      <c r="D93" s="10"/>
      <c r="E93" s="10"/>
      <c r="F93" s="10"/>
      <c r="G93" s="10"/>
      <c r="H93" s="10"/>
    </row>
    <row r="94" spans="1:8" ht="15.75">
      <c r="A94" s="10"/>
      <c r="B94" s="10"/>
      <c r="C94" s="10"/>
      <c r="D94" s="10"/>
      <c r="E94" s="10"/>
      <c r="F94" s="10"/>
      <c r="G94" s="10"/>
      <c r="H94" s="10"/>
    </row>
    <row r="95" spans="1:8" ht="15.75">
      <c r="A95" s="10"/>
      <c r="B95" s="10"/>
      <c r="C95" s="10"/>
      <c r="D95" s="10"/>
      <c r="E95" s="10"/>
      <c r="F95" s="10"/>
      <c r="G95" s="10"/>
      <c r="H95" s="10"/>
    </row>
    <row r="96" spans="1:8" ht="15.75">
      <c r="A96" s="10"/>
      <c r="B96" s="10"/>
      <c r="C96" s="10"/>
      <c r="D96" s="10"/>
      <c r="E96" s="10"/>
      <c r="F96" s="10"/>
      <c r="G96" s="10"/>
      <c r="H96" s="10"/>
    </row>
    <row r="97" spans="1:8" ht="15.75">
      <c r="A97" s="10"/>
      <c r="B97" s="10"/>
      <c r="C97" s="10"/>
      <c r="D97" s="10"/>
      <c r="E97" s="10"/>
      <c r="F97" s="10"/>
      <c r="G97" s="10"/>
      <c r="H97" s="10"/>
    </row>
    <row r="98" spans="1:8" ht="15.75">
      <c r="A98" s="10"/>
      <c r="B98" s="10"/>
      <c r="C98" s="10"/>
      <c r="D98" s="10"/>
      <c r="E98" s="10"/>
      <c r="F98" s="10"/>
      <c r="G98" s="10"/>
      <c r="H98" s="10"/>
    </row>
    <row r="99" spans="1:8" ht="15.75">
      <c r="A99" s="10"/>
      <c r="B99" s="10"/>
      <c r="C99" s="10"/>
      <c r="D99" s="10"/>
      <c r="E99" s="10"/>
      <c r="F99" s="10"/>
      <c r="G99" s="10"/>
      <c r="H99" s="10"/>
    </row>
    <row r="100" spans="1:8" ht="15.75">
      <c r="A100" s="10"/>
      <c r="B100" s="10"/>
      <c r="C100" s="10"/>
      <c r="D100" s="10"/>
      <c r="E100" s="10"/>
      <c r="F100" s="10"/>
      <c r="G100" s="10"/>
      <c r="H100" s="10"/>
    </row>
    <row r="101" spans="1:8" ht="15.75">
      <c r="A101" s="10"/>
      <c r="B101" s="10"/>
      <c r="C101" s="10"/>
      <c r="D101" s="10"/>
      <c r="E101" s="10"/>
      <c r="F101" s="10"/>
      <c r="G101" s="10"/>
      <c r="H101" s="10"/>
    </row>
    <row r="102" spans="1:8" ht="15.75">
      <c r="A102" s="10"/>
      <c r="B102" s="10"/>
      <c r="C102" s="10"/>
      <c r="D102" s="10"/>
      <c r="E102" s="10"/>
      <c r="F102" s="10"/>
      <c r="G102" s="10"/>
      <c r="H102" s="10"/>
    </row>
    <row r="103" spans="1:8" ht="15.75">
      <c r="A103" s="10"/>
      <c r="B103" s="10"/>
      <c r="C103" s="10"/>
      <c r="D103" s="10"/>
      <c r="E103" s="10"/>
      <c r="F103" s="10"/>
      <c r="G103" s="10"/>
      <c r="H103" s="10"/>
    </row>
    <row r="104" spans="1:8" ht="15.75">
      <c r="A104" s="10"/>
      <c r="B104" s="10"/>
      <c r="C104" s="10"/>
      <c r="D104" s="10"/>
      <c r="E104" s="10"/>
      <c r="F104" s="10"/>
      <c r="G104" s="10"/>
      <c r="H104" s="10"/>
    </row>
    <row r="105" spans="1:8" ht="15.75">
      <c r="A105" s="10"/>
      <c r="B105" s="10"/>
      <c r="C105" s="10"/>
      <c r="D105" s="10"/>
      <c r="E105" s="10"/>
      <c r="F105" s="10"/>
      <c r="G105" s="10"/>
      <c r="H105" s="10"/>
    </row>
    <row r="106" spans="1:8" ht="15.75">
      <c r="A106" s="10"/>
      <c r="B106" s="10"/>
      <c r="C106" s="10"/>
      <c r="D106" s="10"/>
      <c r="E106" s="10"/>
      <c r="F106" s="10"/>
      <c r="G106" s="10"/>
      <c r="H106" s="10"/>
    </row>
    <row r="107" spans="1:8" ht="15.75">
      <c r="A107" s="10"/>
      <c r="B107" s="10"/>
      <c r="C107" s="10"/>
      <c r="D107" s="10"/>
      <c r="E107" s="10"/>
      <c r="F107" s="10"/>
      <c r="G107" s="10"/>
      <c r="H107" s="10"/>
    </row>
    <row r="108" spans="1:8" ht="15.75">
      <c r="A108" s="10"/>
      <c r="B108" s="10"/>
      <c r="C108" s="10"/>
      <c r="D108" s="10"/>
      <c r="E108" s="10"/>
      <c r="F108" s="10"/>
      <c r="G108" s="10"/>
      <c r="H108" s="10"/>
    </row>
    <row r="109" spans="1:8" ht="15.75">
      <c r="A109" s="10"/>
      <c r="B109" s="10"/>
      <c r="C109" s="10"/>
      <c r="D109" s="10"/>
      <c r="E109" s="10"/>
      <c r="F109" s="10"/>
      <c r="G109" s="10"/>
      <c r="H109" s="10"/>
    </row>
    <row r="110" spans="1:8" ht="15.75">
      <c r="A110" s="10"/>
      <c r="B110" s="10"/>
      <c r="C110" s="10"/>
      <c r="D110" s="10"/>
      <c r="E110" s="10"/>
      <c r="F110" s="10"/>
      <c r="G110" s="10"/>
      <c r="H110" s="10"/>
    </row>
    <row r="111" spans="1:8" ht="15.75">
      <c r="A111" s="10"/>
      <c r="B111" s="10"/>
      <c r="C111" s="10"/>
      <c r="D111" s="10"/>
      <c r="E111" s="10"/>
      <c r="F111" s="10"/>
      <c r="G111" s="10"/>
      <c r="H111" s="10"/>
    </row>
    <row r="112" spans="1:8" ht="15.75">
      <c r="A112" s="10"/>
      <c r="B112" s="10"/>
      <c r="C112" s="10"/>
      <c r="D112" s="10"/>
      <c r="E112" s="10"/>
      <c r="F112" s="10"/>
      <c r="G112" s="10"/>
      <c r="H112" s="10"/>
    </row>
    <row r="113" spans="1:8" ht="15.75">
      <c r="A113" s="10"/>
      <c r="B113" s="10"/>
      <c r="C113" s="10"/>
      <c r="D113" s="10"/>
      <c r="E113" s="10"/>
      <c r="F113" s="10"/>
      <c r="G113" s="10"/>
      <c r="H113" s="10"/>
    </row>
    <row r="114" spans="1:8" ht="15.75">
      <c r="A114" s="10"/>
      <c r="B114" s="10"/>
      <c r="C114" s="10"/>
      <c r="D114" s="10"/>
      <c r="E114" s="10"/>
      <c r="F114" s="10"/>
      <c r="G114" s="10"/>
      <c r="H114" s="10"/>
    </row>
    <row r="115" spans="1:8" ht="15.75">
      <c r="A115" s="10"/>
      <c r="B115" s="10"/>
      <c r="C115" s="10"/>
      <c r="D115" s="10"/>
      <c r="E115" s="10"/>
      <c r="F115" s="10"/>
      <c r="G115" s="10"/>
      <c r="H115" s="10"/>
    </row>
    <row r="116" spans="1:8" ht="15.75">
      <c r="A116" s="10"/>
      <c r="B116" s="10"/>
      <c r="C116" s="10"/>
      <c r="D116" s="10"/>
      <c r="E116" s="10"/>
      <c r="F116" s="10"/>
      <c r="G116" s="10"/>
      <c r="H116" s="10"/>
    </row>
    <row r="117" spans="1:8" ht="15.75">
      <c r="A117" s="10"/>
      <c r="B117" s="10"/>
      <c r="C117" s="10"/>
      <c r="D117" s="10"/>
      <c r="E117" s="10"/>
      <c r="F117" s="10"/>
      <c r="G117" s="10"/>
      <c r="H117" s="10"/>
    </row>
    <row r="118" spans="1:8" ht="15.75">
      <c r="A118" s="10"/>
      <c r="B118" s="10"/>
      <c r="C118" s="10"/>
      <c r="D118" s="10"/>
      <c r="E118" s="10"/>
      <c r="F118" s="10"/>
      <c r="G118" s="10"/>
      <c r="H118" s="10"/>
    </row>
    <row r="119" spans="1:8" ht="15.75">
      <c r="A119" s="10"/>
      <c r="B119" s="10"/>
      <c r="C119" s="10"/>
      <c r="D119" s="10"/>
      <c r="E119" s="10"/>
      <c r="F119" s="10"/>
      <c r="G119" s="10"/>
      <c r="H119" s="10"/>
    </row>
    <row r="120" spans="1:8" ht="15.75">
      <c r="A120" s="10"/>
      <c r="B120" s="10"/>
      <c r="C120" s="10"/>
      <c r="D120" s="10"/>
      <c r="E120" s="10"/>
      <c r="F120" s="10"/>
      <c r="G120" s="10"/>
      <c r="H120" s="10"/>
    </row>
    <row r="121" spans="1:8" ht="15.75">
      <c r="A121" s="10"/>
      <c r="B121" s="10"/>
      <c r="C121" s="10"/>
      <c r="D121" s="10"/>
      <c r="E121" s="10"/>
      <c r="F121" s="10"/>
      <c r="G121" s="10"/>
      <c r="H121" s="10"/>
    </row>
    <row r="122" spans="1:8" ht="15.75">
      <c r="A122" s="10"/>
      <c r="B122" s="10"/>
      <c r="C122" s="10"/>
      <c r="D122" s="10"/>
      <c r="E122" s="10"/>
      <c r="F122" s="10"/>
      <c r="G122" s="10"/>
      <c r="H122" s="10"/>
    </row>
    <row r="123" spans="1:8" ht="15.75">
      <c r="A123" s="10"/>
      <c r="B123" s="10"/>
      <c r="C123" s="10"/>
      <c r="D123" s="10"/>
      <c r="E123" s="10"/>
      <c r="F123" s="10"/>
      <c r="G123" s="10"/>
      <c r="H123" s="10"/>
    </row>
    <row r="124" spans="1:8" ht="15.75">
      <c r="A124" s="10"/>
      <c r="B124" s="10"/>
      <c r="C124" s="10"/>
      <c r="D124" s="10"/>
      <c r="E124" s="10"/>
      <c r="F124" s="10"/>
      <c r="G124" s="10"/>
      <c r="H124" s="10"/>
    </row>
    <row r="125" spans="1:8" ht="15.75">
      <c r="A125" s="10"/>
      <c r="B125" s="10"/>
      <c r="C125" s="10"/>
      <c r="D125" s="10"/>
      <c r="E125" s="10"/>
      <c r="F125" s="10"/>
      <c r="G125" s="10"/>
      <c r="H125" s="10"/>
    </row>
    <row r="126" spans="1:8" ht="15.75">
      <c r="A126" s="10"/>
      <c r="B126" s="10"/>
      <c r="C126" s="10"/>
      <c r="D126" s="10"/>
      <c r="E126" s="10"/>
      <c r="F126" s="10"/>
      <c r="G126" s="10"/>
      <c r="H126" s="10"/>
    </row>
    <row r="127" spans="1:8" ht="15.75">
      <c r="A127" s="10"/>
      <c r="B127" s="10"/>
      <c r="C127" s="10"/>
      <c r="D127" s="10"/>
      <c r="E127" s="10"/>
      <c r="F127" s="10"/>
      <c r="G127" s="10"/>
      <c r="H127" s="10"/>
    </row>
    <row r="128" spans="1:8" ht="15.75">
      <c r="A128" s="10"/>
      <c r="B128" s="10"/>
      <c r="C128" s="10"/>
      <c r="D128" s="10"/>
      <c r="E128" s="10"/>
      <c r="F128" s="10"/>
      <c r="G128" s="10"/>
      <c r="H128" s="10"/>
    </row>
    <row r="129" spans="1:8" ht="15.75">
      <c r="A129" s="10"/>
      <c r="B129" s="10"/>
      <c r="C129" s="10"/>
      <c r="D129" s="10"/>
      <c r="E129" s="10"/>
      <c r="F129" s="10"/>
      <c r="G129" s="10"/>
      <c r="H129" s="10"/>
    </row>
    <row r="130" spans="1:8" ht="15.75">
      <c r="A130" s="10"/>
      <c r="B130" s="10"/>
      <c r="C130" s="10"/>
      <c r="D130" s="10"/>
      <c r="E130" s="10"/>
      <c r="F130" s="10"/>
      <c r="G130" s="10"/>
      <c r="H130" s="10"/>
    </row>
    <row r="131" spans="1:8" ht="15.75">
      <c r="A131" s="10"/>
      <c r="B131" s="10"/>
      <c r="C131" s="10"/>
      <c r="D131" s="10"/>
      <c r="E131" s="10"/>
      <c r="F131" s="10"/>
      <c r="G131" s="10"/>
      <c r="H131" s="10"/>
    </row>
    <row r="132" spans="1:8" ht="15.75">
      <c r="A132" s="10"/>
      <c r="B132" s="10"/>
      <c r="C132" s="10"/>
      <c r="D132" s="10"/>
      <c r="E132" s="10"/>
      <c r="F132" s="10"/>
      <c r="G132" s="10"/>
      <c r="H132" s="10"/>
    </row>
    <row r="133" spans="1:8" ht="15.75">
      <c r="A133" s="10"/>
      <c r="B133" s="10"/>
      <c r="C133" s="10"/>
      <c r="D133" s="10"/>
      <c r="E133" s="10"/>
      <c r="F133" s="10"/>
      <c r="G133" s="10"/>
      <c r="H133" s="10"/>
    </row>
    <row r="134" spans="1:8" ht="15.75">
      <c r="A134" s="10"/>
      <c r="B134" s="10"/>
      <c r="C134" s="10"/>
      <c r="D134" s="10"/>
      <c r="E134" s="10"/>
      <c r="F134" s="10"/>
      <c r="G134" s="10"/>
      <c r="H134" s="10"/>
    </row>
    <row r="135" spans="1:8" ht="15.75">
      <c r="A135" s="10"/>
      <c r="B135" s="10"/>
      <c r="C135" s="10"/>
      <c r="D135" s="10"/>
      <c r="E135" s="10"/>
      <c r="F135" s="10"/>
      <c r="G135" s="10"/>
      <c r="H135" s="10"/>
    </row>
    <row r="136" spans="1:8" ht="15.75">
      <c r="A136" s="10"/>
      <c r="B136" s="10"/>
      <c r="C136" s="10"/>
      <c r="D136" s="10"/>
      <c r="E136" s="10"/>
      <c r="F136" s="10"/>
      <c r="G136" s="10"/>
      <c r="H136" s="10"/>
    </row>
    <row r="137" spans="1:8" ht="15.75">
      <c r="A137" s="10"/>
      <c r="B137" s="10"/>
      <c r="C137" s="10"/>
      <c r="D137" s="10"/>
      <c r="E137" s="10"/>
      <c r="F137" s="10"/>
      <c r="G137" s="10"/>
      <c r="H137" s="10"/>
    </row>
    <row r="138" spans="1:8" ht="15.75">
      <c r="A138" s="10"/>
      <c r="B138" s="10"/>
      <c r="C138" s="10"/>
      <c r="D138" s="10"/>
      <c r="E138" s="10"/>
      <c r="F138" s="10"/>
      <c r="G138" s="10"/>
      <c r="H138" s="10"/>
    </row>
    <row r="139" spans="1:8" ht="15.75">
      <c r="A139" s="10"/>
      <c r="B139" s="10"/>
      <c r="C139" s="10"/>
      <c r="D139" s="10"/>
      <c r="E139" s="10"/>
      <c r="F139" s="10"/>
      <c r="G139" s="10"/>
      <c r="H139" s="10"/>
    </row>
    <row r="140" spans="1:8" ht="15.75">
      <c r="A140" s="10"/>
      <c r="B140" s="10"/>
      <c r="C140" s="10"/>
      <c r="D140" s="10"/>
      <c r="E140" s="10"/>
      <c r="F140" s="10"/>
      <c r="G140" s="10"/>
      <c r="H140" s="10"/>
    </row>
    <row r="141" spans="1:8" ht="15.75">
      <c r="A141" s="10"/>
      <c r="B141" s="10"/>
      <c r="C141" s="10"/>
      <c r="D141" s="10"/>
      <c r="E141" s="10"/>
      <c r="F141" s="10"/>
      <c r="G141" s="10"/>
      <c r="H141" s="10"/>
    </row>
    <row r="142" spans="1:8" ht="15.75">
      <c r="A142" s="10"/>
      <c r="B142" s="10"/>
      <c r="C142" s="10"/>
      <c r="D142" s="10"/>
      <c r="E142" s="10"/>
      <c r="F142" s="10"/>
      <c r="G142" s="10"/>
      <c r="H142" s="10"/>
    </row>
    <row r="143" spans="1:8" ht="15.75">
      <c r="A143" s="10"/>
      <c r="B143" s="10"/>
      <c r="C143" s="10"/>
      <c r="D143" s="10"/>
      <c r="E143" s="10"/>
      <c r="F143" s="10"/>
      <c r="G143" s="10"/>
      <c r="H143" s="10"/>
    </row>
    <row r="144" spans="1:8" ht="15.75">
      <c r="A144" s="10"/>
      <c r="B144" s="10"/>
      <c r="C144" s="10"/>
      <c r="D144" s="10"/>
      <c r="E144" s="10"/>
      <c r="F144" s="10"/>
      <c r="G144" s="10"/>
      <c r="H144" s="10"/>
    </row>
    <row r="145" spans="1:8" ht="15.75">
      <c r="A145" s="10"/>
      <c r="B145" s="10"/>
      <c r="C145" s="10"/>
      <c r="D145" s="10"/>
      <c r="E145" s="10"/>
      <c r="F145" s="10"/>
      <c r="G145" s="10"/>
      <c r="H145" s="10"/>
    </row>
    <row r="146" spans="1:8" ht="15.75">
      <c r="A146" s="10"/>
      <c r="B146" s="10"/>
      <c r="C146" s="10"/>
      <c r="D146" s="10"/>
      <c r="E146" s="10"/>
      <c r="F146" s="10"/>
      <c r="G146" s="10"/>
      <c r="H146" s="10"/>
    </row>
    <row r="147" spans="1:8" ht="15.75">
      <c r="A147" s="10"/>
      <c r="B147" s="10"/>
      <c r="C147" s="10"/>
      <c r="D147" s="10"/>
      <c r="E147" s="10"/>
      <c r="F147" s="10"/>
      <c r="G147" s="10"/>
      <c r="H147" s="10"/>
    </row>
    <row r="148" spans="1:8" ht="15.75">
      <c r="A148" s="10"/>
      <c r="B148" s="10"/>
      <c r="C148" s="10"/>
      <c r="D148" s="10"/>
      <c r="E148" s="10"/>
      <c r="F148" s="10"/>
      <c r="G148" s="10"/>
      <c r="H148" s="10"/>
    </row>
    <row r="149" spans="1:8" ht="15.75">
      <c r="A149" s="10"/>
      <c r="B149" s="10"/>
      <c r="C149" s="10"/>
      <c r="D149" s="10"/>
      <c r="E149" s="10"/>
      <c r="F149" s="10"/>
      <c r="G149" s="10"/>
      <c r="H149" s="10"/>
    </row>
    <row r="150" spans="1:8" ht="15.75">
      <c r="A150" s="10"/>
      <c r="B150" s="10"/>
      <c r="C150" s="10"/>
      <c r="D150" s="10"/>
      <c r="E150" s="10"/>
      <c r="F150" s="10"/>
      <c r="G150" s="10"/>
      <c r="H150" s="10"/>
    </row>
    <row r="151" spans="1:8" ht="15.75">
      <c r="A151" s="10"/>
      <c r="B151" s="10"/>
      <c r="C151" s="10"/>
      <c r="D151" s="10"/>
      <c r="E151" s="10"/>
      <c r="F151" s="10"/>
      <c r="G151" s="10"/>
      <c r="H151" s="10"/>
    </row>
    <row r="152" spans="1:8" ht="15.75">
      <c r="A152" s="10"/>
      <c r="B152" s="10"/>
      <c r="C152" s="10"/>
      <c r="D152" s="10"/>
      <c r="E152" s="10"/>
      <c r="F152" s="10"/>
      <c r="G152" s="10"/>
      <c r="H152" s="10"/>
    </row>
    <row r="153" spans="1:8" ht="15.75">
      <c r="A153" s="10"/>
      <c r="B153" s="10"/>
      <c r="C153" s="10"/>
      <c r="D153" s="10"/>
      <c r="E153" s="10"/>
      <c r="F153" s="10"/>
      <c r="G153" s="10"/>
      <c r="H153" s="10"/>
    </row>
    <row r="154" spans="1:8" ht="15.75">
      <c r="A154" s="10"/>
      <c r="B154" s="10"/>
      <c r="C154" s="10"/>
      <c r="D154" s="10"/>
      <c r="E154" s="10"/>
      <c r="F154" s="10"/>
      <c r="G154" s="10"/>
      <c r="H154" s="10"/>
    </row>
    <row r="155" spans="1:8" ht="15.75">
      <c r="A155" s="10"/>
      <c r="B155" s="10"/>
      <c r="C155" s="10"/>
      <c r="D155" s="10"/>
      <c r="E155" s="10"/>
      <c r="F155" s="10"/>
      <c r="G155" s="10"/>
      <c r="H155" s="10"/>
    </row>
    <row r="156" spans="1:8" ht="15.75">
      <c r="A156" s="10"/>
      <c r="B156" s="10"/>
      <c r="C156" s="10"/>
      <c r="D156" s="10"/>
      <c r="E156" s="10"/>
      <c r="F156" s="10"/>
      <c r="G156" s="10"/>
      <c r="H156" s="10"/>
    </row>
    <row r="157" spans="1:8" ht="15.75">
      <c r="A157" s="10"/>
      <c r="B157" s="10"/>
      <c r="C157" s="10"/>
      <c r="D157" s="10"/>
      <c r="E157" s="10"/>
      <c r="F157" s="10"/>
      <c r="G157" s="10"/>
      <c r="H157" s="10"/>
    </row>
    <row r="158" spans="1:8" ht="15.75">
      <c r="A158" s="10"/>
      <c r="B158" s="10"/>
      <c r="C158" s="10"/>
      <c r="D158" s="10"/>
      <c r="E158" s="10"/>
      <c r="F158" s="10"/>
      <c r="G158" s="10"/>
      <c r="H158" s="10"/>
    </row>
    <row r="159" spans="1:8" ht="15.75">
      <c r="A159" s="10"/>
      <c r="B159" s="10"/>
      <c r="C159" s="10"/>
      <c r="D159" s="10"/>
      <c r="E159" s="10"/>
      <c r="F159" s="10"/>
      <c r="G159" s="10"/>
      <c r="H159" s="10"/>
    </row>
    <row r="160" spans="1:8" ht="15.75">
      <c r="A160" s="10"/>
      <c r="B160" s="10"/>
      <c r="C160" s="10"/>
      <c r="D160" s="10"/>
      <c r="E160" s="10"/>
      <c r="F160" s="10"/>
      <c r="G160" s="10"/>
      <c r="H160" s="10"/>
    </row>
    <row r="161" spans="1:8" ht="15.75">
      <c r="A161" s="10"/>
      <c r="B161" s="10"/>
      <c r="C161" s="10"/>
      <c r="D161" s="10"/>
      <c r="E161" s="10"/>
      <c r="F161" s="10"/>
      <c r="G161" s="10"/>
      <c r="H161" s="10"/>
    </row>
  </sheetData>
  <dataConsolidate/>
  <mergeCells count="2">
    <mergeCell ref="A5:H5"/>
    <mergeCell ref="A51:H51"/>
  </mergeCells>
  <conditionalFormatting sqref="K47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48:K50 K17:K4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48:H49 H17:H4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  <tableParts count="2">
    <tablePart r:id="rId4"/>
    <tablePart r:id="rId5"/>
  </tablePar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3">
    <pageSetUpPr fitToPage="1"/>
  </sheetPr>
  <dimension ref="A6:I63"/>
  <sheetViews>
    <sheetView topLeftCell="A4" zoomScale="85" zoomScaleNormal="85" workbookViewId="0">
      <selection activeCell="E12" sqref="E12"/>
    </sheetView>
  </sheetViews>
  <sheetFormatPr baseColWidth="10" defaultRowHeight="15"/>
  <cols>
    <col min="1" max="1" width="22.7109375" style="286" customWidth="1"/>
    <col min="2" max="2" width="11.85546875" style="286" customWidth="1"/>
    <col min="3" max="16384" width="11.42578125" style="286"/>
  </cols>
  <sheetData>
    <row r="6" spans="1:6" ht="18.75">
      <c r="A6" s="737" t="s">
        <v>311</v>
      </c>
      <c r="B6" s="737"/>
      <c r="C6" s="737"/>
      <c r="D6" s="737"/>
      <c r="E6" s="737"/>
      <c r="F6" s="737"/>
    </row>
    <row r="7" spans="1:6" ht="15.75" thickBot="1"/>
    <row r="8" spans="1:6" s="90" customFormat="1" ht="12" thickBot="1">
      <c r="A8" s="744" t="s">
        <v>1</v>
      </c>
      <c r="B8" s="746">
        <v>2017</v>
      </c>
      <c r="C8" s="747"/>
      <c r="D8" s="747"/>
      <c r="E8" s="747"/>
      <c r="F8" s="748"/>
    </row>
    <row r="9" spans="1:6" s="90" customFormat="1" ht="116.25" customHeight="1" thickBot="1">
      <c r="A9" s="745"/>
      <c r="B9" s="257" t="s">
        <v>312</v>
      </c>
      <c r="C9" s="258" t="s">
        <v>313</v>
      </c>
      <c r="D9" s="258" t="s">
        <v>314</v>
      </c>
      <c r="E9" s="258" t="s">
        <v>315</v>
      </c>
      <c r="F9" s="345" t="s">
        <v>316</v>
      </c>
    </row>
    <row r="10" spans="1:6" s="78" customFormat="1" ht="14.25">
      <c r="A10" s="260" t="s">
        <v>9</v>
      </c>
      <c r="B10" s="261">
        <v>4662</v>
      </c>
      <c r="C10" s="262">
        <v>1771</v>
      </c>
      <c r="D10" s="262">
        <v>1327</v>
      </c>
      <c r="E10" s="262">
        <v>4628</v>
      </c>
      <c r="F10" s="346">
        <f>IF(E10=0,0,(1-((B10-C10+D10)/E10))*100)</f>
        <v>8.8591184096802102</v>
      </c>
    </row>
    <row r="11" spans="1:6" s="78" customFormat="1" ht="12.75">
      <c r="A11" s="264" t="s">
        <v>12</v>
      </c>
      <c r="B11" s="265">
        <v>8249</v>
      </c>
      <c r="C11" s="266">
        <v>3372</v>
      </c>
      <c r="D11" s="266">
        <v>1495</v>
      </c>
      <c r="E11" s="266">
        <v>8090</v>
      </c>
      <c r="F11" s="347">
        <f>IF(E11=0,0,(1-((B11-C11+D11)/E11))*100)</f>
        <v>21.236093943139679</v>
      </c>
    </row>
    <row r="12" spans="1:6" s="78" customFormat="1" ht="12.75">
      <c r="A12" s="260" t="s">
        <v>13</v>
      </c>
      <c r="B12" s="268">
        <v>1664</v>
      </c>
      <c r="C12" s="269">
        <v>572</v>
      </c>
      <c r="D12" s="269">
        <v>438</v>
      </c>
      <c r="E12" s="269">
        <v>1878</v>
      </c>
      <c r="F12" s="348">
        <f t="shared" ref="F12:F44" si="0">IF(E12=0,0,(1-((B12-C12+D12)/E12))*100)</f>
        <v>18.530351437699679</v>
      </c>
    </row>
    <row r="13" spans="1:6" s="78" customFormat="1" ht="12.75">
      <c r="A13" s="264" t="s">
        <v>14</v>
      </c>
      <c r="B13" s="265">
        <v>1809</v>
      </c>
      <c r="C13" s="266">
        <v>726</v>
      </c>
      <c r="D13" s="266">
        <v>406</v>
      </c>
      <c r="E13" s="266">
        <v>1835</v>
      </c>
      <c r="F13" s="347">
        <f t="shared" si="0"/>
        <v>18.855585831062672</v>
      </c>
    </row>
    <row r="14" spans="1:6" s="78" customFormat="1" ht="12.75">
      <c r="A14" s="260" t="s">
        <v>17</v>
      </c>
      <c r="B14" s="268">
        <v>10066</v>
      </c>
      <c r="C14" s="269">
        <v>4262</v>
      </c>
      <c r="D14" s="269">
        <v>2223</v>
      </c>
      <c r="E14" s="269">
        <v>9358</v>
      </c>
      <c r="F14" s="348">
        <f t="shared" si="0"/>
        <v>14.223124599273351</v>
      </c>
    </row>
    <row r="15" spans="1:6" s="78" customFormat="1" ht="12.75">
      <c r="A15" s="264" t="s">
        <v>18</v>
      </c>
      <c r="B15" s="265">
        <v>1866</v>
      </c>
      <c r="C15" s="266">
        <v>701</v>
      </c>
      <c r="D15" s="266">
        <v>379</v>
      </c>
      <c r="E15" s="266">
        <v>1986</v>
      </c>
      <c r="F15" s="347">
        <f t="shared" si="0"/>
        <v>22.255790533736153</v>
      </c>
    </row>
    <row r="16" spans="1:6" s="78" customFormat="1" ht="12.75">
      <c r="A16" s="260" t="s">
        <v>15</v>
      </c>
      <c r="B16" s="268">
        <v>7408</v>
      </c>
      <c r="C16" s="269">
        <v>2680</v>
      </c>
      <c r="D16" s="269">
        <v>1871</v>
      </c>
      <c r="E16" s="269">
        <v>7553</v>
      </c>
      <c r="F16" s="348">
        <f t="shared" si="0"/>
        <v>12.630742751224677</v>
      </c>
    </row>
    <row r="17" spans="1:9" s="78" customFormat="1" ht="12.75">
      <c r="A17" s="264" t="s">
        <v>16</v>
      </c>
      <c r="B17" s="265">
        <v>9203</v>
      </c>
      <c r="C17" s="266">
        <v>3776</v>
      </c>
      <c r="D17" s="266">
        <v>1927</v>
      </c>
      <c r="E17" s="266">
        <v>9095</v>
      </c>
      <c r="F17" s="347">
        <f t="shared" si="0"/>
        <v>19.142385926333148</v>
      </c>
    </row>
    <row r="18" spans="1:9" s="78" customFormat="1" ht="12.75">
      <c r="A18" s="260" t="s">
        <v>19</v>
      </c>
      <c r="B18" s="268">
        <v>2067</v>
      </c>
      <c r="C18" s="269">
        <v>935</v>
      </c>
      <c r="D18" s="269">
        <v>459</v>
      </c>
      <c r="E18" s="269">
        <v>2142</v>
      </c>
      <c r="F18" s="348">
        <f t="shared" si="0"/>
        <v>25.723622782446309</v>
      </c>
    </row>
    <row r="19" spans="1:9" s="78" customFormat="1" ht="12.75">
      <c r="A19" s="264" t="s">
        <v>20</v>
      </c>
      <c r="B19" s="265">
        <v>18067</v>
      </c>
      <c r="C19" s="266">
        <v>7538</v>
      </c>
      <c r="D19" s="266">
        <v>4311</v>
      </c>
      <c r="E19" s="266">
        <v>17266</v>
      </c>
      <c r="F19" s="347">
        <f t="shared" si="0"/>
        <v>14.050735549635117</v>
      </c>
    </row>
    <row r="20" spans="1:9" s="78" customFormat="1" ht="12.75">
      <c r="A20" s="260" t="s">
        <v>21</v>
      </c>
      <c r="B20" s="268">
        <v>6152</v>
      </c>
      <c r="C20" s="269">
        <v>2421</v>
      </c>
      <c r="D20" s="269">
        <v>1515</v>
      </c>
      <c r="E20" s="269">
        <v>6290</v>
      </c>
      <c r="F20" s="348">
        <f t="shared" si="0"/>
        <v>16.597774244833062</v>
      </c>
    </row>
    <row r="21" spans="1:9" s="78" customFormat="1" ht="12.75">
      <c r="A21" s="264" t="s">
        <v>22</v>
      </c>
      <c r="B21" s="265">
        <v>3648</v>
      </c>
      <c r="C21" s="266">
        <v>1434</v>
      </c>
      <c r="D21" s="266">
        <v>818</v>
      </c>
      <c r="E21" s="266">
        <v>3715</v>
      </c>
      <c r="F21" s="347">
        <f t="shared" si="0"/>
        <v>18.384925975773893</v>
      </c>
    </row>
    <row r="22" spans="1:9" s="78" customFormat="1" ht="12.75">
      <c r="A22" s="260" t="s">
        <v>23</v>
      </c>
      <c r="B22" s="268">
        <v>14856</v>
      </c>
      <c r="C22" s="269">
        <v>5950</v>
      </c>
      <c r="D22" s="269">
        <v>3214</v>
      </c>
      <c r="E22" s="269">
        <v>14712</v>
      </c>
      <c r="F22" s="348">
        <f t="shared" si="0"/>
        <v>17.618270799347467</v>
      </c>
    </row>
    <row r="23" spans="1:9" s="78" customFormat="1" ht="12.75">
      <c r="A23" s="264" t="s">
        <v>24</v>
      </c>
      <c r="B23" s="265">
        <v>48591</v>
      </c>
      <c r="C23" s="266">
        <v>18859</v>
      </c>
      <c r="D23" s="266">
        <v>10103</v>
      </c>
      <c r="E23" s="266">
        <v>48274</v>
      </c>
      <c r="F23" s="347">
        <f t="shared" si="0"/>
        <v>17.481459999171399</v>
      </c>
    </row>
    <row r="24" spans="1:9" s="78" customFormat="1" ht="12.75">
      <c r="A24" s="260" t="s">
        <v>25</v>
      </c>
      <c r="B24" s="268">
        <v>11181</v>
      </c>
      <c r="C24" s="269">
        <v>4573</v>
      </c>
      <c r="D24" s="269">
        <v>2820</v>
      </c>
      <c r="E24" s="269">
        <v>11186</v>
      </c>
      <c r="F24" s="348">
        <f t="shared" si="0"/>
        <v>15.716073663507956</v>
      </c>
      <c r="I24" s="78" t="s">
        <v>309</v>
      </c>
    </row>
    <row r="25" spans="1:9" s="78" customFormat="1" ht="12.75">
      <c r="A25" s="264" t="s">
        <v>26</v>
      </c>
      <c r="B25" s="265">
        <v>4697</v>
      </c>
      <c r="C25" s="266">
        <v>1947</v>
      </c>
      <c r="D25" s="266">
        <v>1174</v>
      </c>
      <c r="E25" s="266">
        <v>4719</v>
      </c>
      <c r="F25" s="347">
        <f t="shared" si="0"/>
        <v>16.846789574062303</v>
      </c>
    </row>
    <row r="26" spans="1:9" s="78" customFormat="1" ht="12.75">
      <c r="A26" s="260" t="s">
        <v>27</v>
      </c>
      <c r="B26" s="268">
        <v>3065</v>
      </c>
      <c r="C26" s="269">
        <v>1127</v>
      </c>
      <c r="D26" s="269">
        <v>643</v>
      </c>
      <c r="E26" s="269">
        <v>3195</v>
      </c>
      <c r="F26" s="348">
        <f t="shared" si="0"/>
        <v>19.217527386541466</v>
      </c>
    </row>
    <row r="27" spans="1:9" s="78" customFormat="1" ht="12.75">
      <c r="A27" s="264" t="s">
        <v>28</v>
      </c>
      <c r="B27" s="265">
        <v>21351</v>
      </c>
      <c r="C27" s="266">
        <v>8908</v>
      </c>
      <c r="D27" s="266">
        <v>4051</v>
      </c>
      <c r="E27" s="266">
        <v>20067</v>
      </c>
      <c r="F27" s="347">
        <f t="shared" si="0"/>
        <v>17.805352070563607</v>
      </c>
    </row>
    <row r="28" spans="1:9" s="78" customFormat="1" ht="12.75">
      <c r="A28" s="260" t="s">
        <v>29</v>
      </c>
      <c r="B28" s="268">
        <v>7439</v>
      </c>
      <c r="C28" s="269">
        <v>2917</v>
      </c>
      <c r="D28" s="269">
        <v>1855</v>
      </c>
      <c r="E28" s="269">
        <v>7260</v>
      </c>
      <c r="F28" s="348">
        <f t="shared" si="0"/>
        <v>12.162534435261707</v>
      </c>
    </row>
    <row r="29" spans="1:9" s="78" customFormat="1" ht="12.75">
      <c r="A29" s="264" t="s">
        <v>30</v>
      </c>
      <c r="B29" s="265">
        <v>3418</v>
      </c>
      <c r="C29" s="266">
        <v>1463</v>
      </c>
      <c r="D29" s="266">
        <v>884</v>
      </c>
      <c r="E29" s="266">
        <v>3418</v>
      </c>
      <c r="F29" s="347">
        <f t="shared" si="0"/>
        <v>16.939730836746637</v>
      </c>
    </row>
    <row r="30" spans="1:9" s="78" customFormat="1" ht="12.75">
      <c r="A30" s="260" t="s">
        <v>31</v>
      </c>
      <c r="B30" s="268">
        <v>8622</v>
      </c>
      <c r="C30" s="269">
        <v>3406</v>
      </c>
      <c r="D30" s="269">
        <v>1739</v>
      </c>
      <c r="E30" s="269">
        <v>8129</v>
      </c>
      <c r="F30" s="348">
        <f t="shared" si="0"/>
        <v>14.442120802066672</v>
      </c>
    </row>
    <row r="31" spans="1:9" s="78" customFormat="1" ht="12.75">
      <c r="A31" s="264" t="s">
        <v>32</v>
      </c>
      <c r="B31" s="265">
        <v>5729</v>
      </c>
      <c r="C31" s="266">
        <v>2322</v>
      </c>
      <c r="D31" s="266">
        <v>1125</v>
      </c>
      <c r="E31" s="266">
        <v>5400</v>
      </c>
      <c r="F31" s="347">
        <f t="shared" si="0"/>
        <v>16.074074074074073</v>
      </c>
    </row>
    <row r="32" spans="1:9" s="78" customFormat="1" ht="12.75">
      <c r="A32" s="260" t="s">
        <v>33</v>
      </c>
      <c r="B32" s="268">
        <v>8577</v>
      </c>
      <c r="C32" s="269">
        <v>3909</v>
      </c>
      <c r="D32" s="269">
        <v>1915</v>
      </c>
      <c r="E32" s="269">
        <v>7854</v>
      </c>
      <c r="F32" s="348">
        <f t="shared" si="0"/>
        <v>16.182836771072061</v>
      </c>
    </row>
    <row r="33" spans="1:9" s="78" customFormat="1" ht="12.75">
      <c r="A33" s="264" t="s">
        <v>34</v>
      </c>
      <c r="B33" s="265">
        <v>15277</v>
      </c>
      <c r="C33" s="266">
        <v>6180</v>
      </c>
      <c r="D33" s="266">
        <v>2886</v>
      </c>
      <c r="E33" s="266">
        <v>15385</v>
      </c>
      <c r="F33" s="347">
        <f t="shared" si="0"/>
        <v>22.112447188820283</v>
      </c>
    </row>
    <row r="34" spans="1:9" s="78" customFormat="1" ht="12.75">
      <c r="A34" s="260" t="s">
        <v>35</v>
      </c>
      <c r="B34" s="268">
        <v>5685</v>
      </c>
      <c r="C34" s="269">
        <v>2206</v>
      </c>
      <c r="D34" s="269">
        <v>1400</v>
      </c>
      <c r="E34" s="269">
        <v>5584</v>
      </c>
      <c r="F34" s="348">
        <f t="shared" si="0"/>
        <v>12.625358166189116</v>
      </c>
    </row>
    <row r="35" spans="1:9" s="78" customFormat="1" ht="12.75">
      <c r="A35" s="264" t="s">
        <v>36</v>
      </c>
      <c r="B35" s="265">
        <v>8707</v>
      </c>
      <c r="C35" s="266">
        <v>3276</v>
      </c>
      <c r="D35" s="266">
        <v>2127</v>
      </c>
      <c r="E35" s="266">
        <v>8929</v>
      </c>
      <c r="F35" s="347">
        <f t="shared" si="0"/>
        <v>15.354462985776685</v>
      </c>
    </row>
    <row r="36" spans="1:9" s="78" customFormat="1" ht="12.75">
      <c r="A36" s="260" t="s">
        <v>37</v>
      </c>
      <c r="B36" s="268">
        <v>3243</v>
      </c>
      <c r="C36" s="269">
        <v>1320</v>
      </c>
      <c r="D36" s="269">
        <v>688</v>
      </c>
      <c r="E36" s="269">
        <v>3036</v>
      </c>
      <c r="F36" s="348">
        <f t="shared" si="0"/>
        <v>13.998682476943348</v>
      </c>
    </row>
    <row r="37" spans="1:9" s="78" customFormat="1" ht="12.75">
      <c r="A37" s="264" t="s">
        <v>38</v>
      </c>
      <c r="B37" s="265">
        <v>9115</v>
      </c>
      <c r="C37" s="266">
        <v>3208</v>
      </c>
      <c r="D37" s="266">
        <v>2432</v>
      </c>
      <c r="E37" s="266">
        <v>9302</v>
      </c>
      <c r="F37" s="347">
        <f t="shared" si="0"/>
        <v>10.352612341431955</v>
      </c>
    </row>
    <row r="38" spans="1:9" s="78" customFormat="1" ht="12.75">
      <c r="A38" s="260" t="s">
        <v>39</v>
      </c>
      <c r="B38" s="268">
        <v>5258</v>
      </c>
      <c r="C38" s="269">
        <v>2052</v>
      </c>
      <c r="D38" s="269">
        <v>1149</v>
      </c>
      <c r="E38" s="269">
        <v>5114</v>
      </c>
      <c r="F38" s="348">
        <f t="shared" si="0"/>
        <v>14.841611263199061</v>
      </c>
    </row>
    <row r="39" spans="1:9" s="78" customFormat="1" ht="13.5" thickBot="1">
      <c r="A39" s="264" t="s">
        <v>40</v>
      </c>
      <c r="B39" s="265">
        <v>1552</v>
      </c>
      <c r="C39" s="266">
        <v>675</v>
      </c>
      <c r="D39" s="266">
        <v>305</v>
      </c>
      <c r="E39" s="266">
        <v>1610</v>
      </c>
      <c r="F39" s="347">
        <f t="shared" si="0"/>
        <v>26.583850931677024</v>
      </c>
    </row>
    <row r="40" spans="1:9" s="78" customFormat="1" ht="21.75" customHeight="1" thickBot="1">
      <c r="A40" s="271" t="s">
        <v>41</v>
      </c>
      <c r="B40" s="272">
        <f>SUM(B10:B39)</f>
        <v>261224</v>
      </c>
      <c r="C40" s="273">
        <f>SUM(C10:C39)</f>
        <v>104486</v>
      </c>
      <c r="D40" s="273">
        <f>SUM(D10:D39)</f>
        <v>57679</v>
      </c>
      <c r="E40" s="273">
        <f>SUM(E10:E39)</f>
        <v>257010</v>
      </c>
      <c r="F40" s="349">
        <f t="shared" si="0"/>
        <v>16.572506906346053</v>
      </c>
    </row>
    <row r="41" spans="1:9" s="78" customFormat="1" ht="12.75">
      <c r="A41" s="260" t="s">
        <v>78</v>
      </c>
      <c r="B41" s="268">
        <v>44212</v>
      </c>
      <c r="C41" s="269">
        <v>18720</v>
      </c>
      <c r="D41" s="269">
        <v>8423</v>
      </c>
      <c r="E41" s="269">
        <v>44532</v>
      </c>
      <c r="F41" s="348">
        <f t="shared" si="0"/>
        <v>23.841282673133925</v>
      </c>
    </row>
    <row r="42" spans="1:9" s="78" customFormat="1" ht="16.5" customHeight="1" thickBot="1">
      <c r="A42" s="264" t="s">
        <v>43</v>
      </c>
      <c r="B42" s="265">
        <v>6380</v>
      </c>
      <c r="C42" s="266">
        <v>2314</v>
      </c>
      <c r="D42" s="266">
        <v>1323</v>
      </c>
      <c r="E42" s="266">
        <v>6379</v>
      </c>
      <c r="F42" s="347">
        <f t="shared" si="0"/>
        <v>15.519673930083089</v>
      </c>
    </row>
    <row r="43" spans="1:9" s="275" customFormat="1" ht="21" customHeight="1" thickBot="1">
      <c r="A43" s="271" t="s">
        <v>44</v>
      </c>
      <c r="B43" s="272">
        <f>SUM(B41:B42)</f>
        <v>50592</v>
      </c>
      <c r="C43" s="273">
        <f>SUM(C41:C42)</f>
        <v>21034</v>
      </c>
      <c r="D43" s="273">
        <f>SUM(D41:D42)</f>
        <v>9746</v>
      </c>
      <c r="E43" s="273">
        <f>SUM(E41:E42)</f>
        <v>50911</v>
      </c>
      <c r="F43" s="349">
        <f t="shared" si="0"/>
        <v>22.798609337864118</v>
      </c>
    </row>
    <row r="44" spans="1:9" s="275" customFormat="1" ht="21" customHeight="1" thickBot="1">
      <c r="A44" s="350" t="s">
        <v>274</v>
      </c>
      <c r="B44" s="332">
        <f>B40+B43</f>
        <v>311816</v>
      </c>
      <c r="C44" s="332">
        <f>C40+C43</f>
        <v>125520</v>
      </c>
      <c r="D44" s="332">
        <f>D40+D43</f>
        <v>67425</v>
      </c>
      <c r="E44" s="332">
        <f>E40+E43</f>
        <v>307921</v>
      </c>
      <c r="F44" s="351">
        <f t="shared" si="0"/>
        <v>17.601917374911103</v>
      </c>
    </row>
    <row r="46" spans="1:9">
      <c r="A46" s="286" t="s">
        <v>276</v>
      </c>
    </row>
    <row r="47" spans="1:9" ht="15.75" thickBot="1"/>
    <row r="48" spans="1:9" ht="19.5" customHeight="1">
      <c r="A48" s="732" t="s">
        <v>317</v>
      </c>
      <c r="B48" s="727"/>
      <c r="C48" s="727"/>
      <c r="D48" s="727"/>
      <c r="E48" s="727"/>
      <c r="F48" s="727"/>
      <c r="G48" s="727"/>
      <c r="H48" s="727"/>
      <c r="I48" s="728"/>
    </row>
    <row r="49" spans="1:9" ht="17.25" customHeight="1">
      <c r="A49" s="733"/>
      <c r="B49" s="734"/>
      <c r="C49" s="734"/>
      <c r="D49" s="734"/>
      <c r="E49" s="734"/>
      <c r="F49" s="734"/>
      <c r="G49" s="734"/>
      <c r="H49" s="734"/>
      <c r="I49" s="735"/>
    </row>
    <row r="50" spans="1:9" ht="19.5" customHeight="1">
      <c r="A50" s="733"/>
      <c r="B50" s="734"/>
      <c r="C50" s="734"/>
      <c r="D50" s="734"/>
      <c r="E50" s="734"/>
      <c r="F50" s="734"/>
      <c r="G50" s="734"/>
      <c r="H50" s="734"/>
      <c r="I50" s="735"/>
    </row>
    <row r="51" spans="1:9">
      <c r="A51" s="733"/>
      <c r="B51" s="734"/>
      <c r="C51" s="734"/>
      <c r="D51" s="734"/>
      <c r="E51" s="734"/>
      <c r="F51" s="734"/>
      <c r="G51" s="734"/>
      <c r="H51" s="734"/>
      <c r="I51" s="735"/>
    </row>
    <row r="52" spans="1:9">
      <c r="A52" s="733"/>
      <c r="B52" s="734"/>
      <c r="C52" s="734"/>
      <c r="D52" s="734"/>
      <c r="E52" s="734"/>
      <c r="F52" s="734"/>
      <c r="G52" s="734"/>
      <c r="H52" s="734"/>
      <c r="I52" s="735"/>
    </row>
    <row r="53" spans="1:9">
      <c r="A53" s="733"/>
      <c r="B53" s="734"/>
      <c r="C53" s="734"/>
      <c r="D53" s="734"/>
      <c r="E53" s="734"/>
      <c r="F53" s="734"/>
      <c r="G53" s="734"/>
      <c r="H53" s="734"/>
      <c r="I53" s="735"/>
    </row>
    <row r="54" spans="1:9">
      <c r="A54" s="733"/>
      <c r="B54" s="734"/>
      <c r="C54" s="734"/>
      <c r="D54" s="734"/>
      <c r="E54" s="734"/>
      <c r="F54" s="734"/>
      <c r="G54" s="734"/>
      <c r="H54" s="734"/>
      <c r="I54" s="735"/>
    </row>
    <row r="55" spans="1:9">
      <c r="A55" s="733"/>
      <c r="B55" s="734"/>
      <c r="C55" s="734"/>
      <c r="D55" s="734"/>
      <c r="E55" s="734"/>
      <c r="F55" s="734"/>
      <c r="G55" s="734"/>
      <c r="H55" s="734"/>
      <c r="I55" s="735"/>
    </row>
    <row r="56" spans="1:9">
      <c r="A56" s="733"/>
      <c r="B56" s="734"/>
      <c r="C56" s="734"/>
      <c r="D56" s="734"/>
      <c r="E56" s="734"/>
      <c r="F56" s="734"/>
      <c r="G56" s="734"/>
      <c r="H56" s="734"/>
      <c r="I56" s="735"/>
    </row>
    <row r="57" spans="1:9">
      <c r="A57" s="733"/>
      <c r="B57" s="734"/>
      <c r="C57" s="734"/>
      <c r="D57" s="734"/>
      <c r="E57" s="734"/>
      <c r="F57" s="734"/>
      <c r="G57" s="734"/>
      <c r="H57" s="734"/>
      <c r="I57" s="735"/>
    </row>
    <row r="58" spans="1:9">
      <c r="A58" s="733"/>
      <c r="B58" s="734"/>
      <c r="C58" s="734"/>
      <c r="D58" s="734"/>
      <c r="E58" s="734"/>
      <c r="F58" s="734"/>
      <c r="G58" s="734"/>
      <c r="H58" s="734"/>
      <c r="I58" s="735"/>
    </row>
    <row r="59" spans="1:9">
      <c r="A59" s="733"/>
      <c r="B59" s="734"/>
      <c r="C59" s="734"/>
      <c r="D59" s="734"/>
      <c r="E59" s="734"/>
      <c r="F59" s="734"/>
      <c r="G59" s="734"/>
      <c r="H59" s="734"/>
      <c r="I59" s="735"/>
    </row>
    <row r="60" spans="1:9" ht="29.25" customHeight="1">
      <c r="A60" s="733"/>
      <c r="B60" s="734"/>
      <c r="C60" s="734"/>
      <c r="D60" s="734"/>
      <c r="E60" s="734"/>
      <c r="F60" s="734"/>
      <c r="G60" s="734"/>
      <c r="H60" s="734"/>
      <c r="I60" s="735"/>
    </row>
    <row r="61" spans="1:9">
      <c r="A61" s="733"/>
      <c r="B61" s="734"/>
      <c r="C61" s="734"/>
      <c r="D61" s="734"/>
      <c r="E61" s="734"/>
      <c r="F61" s="734"/>
      <c r="G61" s="734"/>
      <c r="H61" s="734"/>
      <c r="I61" s="735"/>
    </row>
    <row r="62" spans="1:9">
      <c r="A62" s="733"/>
      <c r="B62" s="734"/>
      <c r="C62" s="734"/>
      <c r="D62" s="734"/>
      <c r="E62" s="734"/>
      <c r="F62" s="734"/>
      <c r="G62" s="734"/>
      <c r="H62" s="734"/>
      <c r="I62" s="735"/>
    </row>
    <row r="63" spans="1:9" ht="15.75" thickBot="1">
      <c r="A63" s="729"/>
      <c r="B63" s="730"/>
      <c r="C63" s="730"/>
      <c r="D63" s="730"/>
      <c r="E63" s="730"/>
      <c r="F63" s="730"/>
      <c r="G63" s="730"/>
      <c r="H63" s="730"/>
      <c r="I63" s="731"/>
    </row>
  </sheetData>
  <mergeCells count="4">
    <mergeCell ref="A6:F6"/>
    <mergeCell ref="A8:A9"/>
    <mergeCell ref="B8:F8"/>
    <mergeCell ref="A48:I63"/>
  </mergeCells>
  <pageMargins left="0.7" right="0.7" top="0.75" bottom="0.75" header="0.3" footer="0.3"/>
  <pageSetup paperSize="5" scale="78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6" shapeId="121857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1295400</xdr:colOff>
                <xdr:row>4</xdr:row>
                <xdr:rowOff>123825</xdr:rowOff>
              </to>
            </anchor>
          </objectPr>
        </oleObject>
      </mc:Choice>
      <mc:Fallback>
        <oleObject progId="CorelDraw.Graphic.16" shapeId="121857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165"/>
  <sheetViews>
    <sheetView showGridLines="0" zoomScaleNormal="100" zoomScaleSheetLayoutView="100" workbookViewId="0">
      <selection activeCell="G3" sqref="G3"/>
    </sheetView>
  </sheetViews>
  <sheetFormatPr baseColWidth="10" defaultRowHeight="15"/>
  <cols>
    <col min="1" max="1" width="20.7109375" style="286" customWidth="1"/>
    <col min="2" max="7" width="9.7109375" style="1" customWidth="1"/>
    <col min="8" max="8" width="12.7109375" style="286" customWidth="1"/>
    <col min="9" max="9" width="11.42578125" style="286"/>
    <col min="10" max="10" width="0" style="1" hidden="1" customWidth="1"/>
    <col min="11" max="252" width="11.42578125" style="286"/>
    <col min="253" max="253" width="6.85546875" style="286" customWidth="1"/>
    <col min="254" max="254" width="11.7109375" style="286" customWidth="1"/>
    <col min="255" max="260" width="7.7109375" style="286" customWidth="1"/>
    <col min="261" max="261" width="8.7109375" style="286" customWidth="1"/>
    <col min="262" max="264" width="13.7109375" style="286" customWidth="1"/>
    <col min="265" max="508" width="11.42578125" style="286"/>
    <col min="509" max="509" width="6.85546875" style="286" customWidth="1"/>
    <col min="510" max="510" width="11.7109375" style="286" customWidth="1"/>
    <col min="511" max="516" width="7.7109375" style="286" customWidth="1"/>
    <col min="517" max="517" width="8.7109375" style="286" customWidth="1"/>
    <col min="518" max="520" width="13.7109375" style="286" customWidth="1"/>
    <col min="521" max="764" width="11.42578125" style="286"/>
    <col min="765" max="765" width="6.85546875" style="286" customWidth="1"/>
    <col min="766" max="766" width="11.7109375" style="286" customWidth="1"/>
    <col min="767" max="772" width="7.7109375" style="286" customWidth="1"/>
    <col min="773" max="773" width="8.7109375" style="286" customWidth="1"/>
    <col min="774" max="776" width="13.7109375" style="286" customWidth="1"/>
    <col min="777" max="1020" width="11.42578125" style="286"/>
    <col min="1021" max="1021" width="6.85546875" style="286" customWidth="1"/>
    <col min="1022" max="1022" width="11.7109375" style="286" customWidth="1"/>
    <col min="1023" max="1028" width="7.7109375" style="286" customWidth="1"/>
    <col min="1029" max="1029" width="8.7109375" style="286" customWidth="1"/>
    <col min="1030" max="1032" width="13.7109375" style="286" customWidth="1"/>
    <col min="1033" max="1276" width="11.42578125" style="286"/>
    <col min="1277" max="1277" width="6.85546875" style="286" customWidth="1"/>
    <col min="1278" max="1278" width="11.7109375" style="286" customWidth="1"/>
    <col min="1279" max="1284" width="7.7109375" style="286" customWidth="1"/>
    <col min="1285" max="1285" width="8.7109375" style="286" customWidth="1"/>
    <col min="1286" max="1288" width="13.7109375" style="286" customWidth="1"/>
    <col min="1289" max="1532" width="11.42578125" style="286"/>
    <col min="1533" max="1533" width="6.85546875" style="286" customWidth="1"/>
    <col min="1534" max="1534" width="11.7109375" style="286" customWidth="1"/>
    <col min="1535" max="1540" width="7.7109375" style="286" customWidth="1"/>
    <col min="1541" max="1541" width="8.7109375" style="286" customWidth="1"/>
    <col min="1542" max="1544" width="13.7109375" style="286" customWidth="1"/>
    <col min="1545" max="1788" width="11.42578125" style="286"/>
    <col min="1789" max="1789" width="6.85546875" style="286" customWidth="1"/>
    <col min="1790" max="1790" width="11.7109375" style="286" customWidth="1"/>
    <col min="1791" max="1796" width="7.7109375" style="286" customWidth="1"/>
    <col min="1797" max="1797" width="8.7109375" style="286" customWidth="1"/>
    <col min="1798" max="1800" width="13.7109375" style="286" customWidth="1"/>
    <col min="1801" max="2044" width="11.42578125" style="286"/>
    <col min="2045" max="2045" width="6.85546875" style="286" customWidth="1"/>
    <col min="2046" max="2046" width="11.7109375" style="286" customWidth="1"/>
    <col min="2047" max="2052" width="7.7109375" style="286" customWidth="1"/>
    <col min="2053" max="2053" width="8.7109375" style="286" customWidth="1"/>
    <col min="2054" max="2056" width="13.7109375" style="286" customWidth="1"/>
    <col min="2057" max="2300" width="11.42578125" style="286"/>
    <col min="2301" max="2301" width="6.85546875" style="286" customWidth="1"/>
    <col min="2302" max="2302" width="11.7109375" style="286" customWidth="1"/>
    <col min="2303" max="2308" width="7.7109375" style="286" customWidth="1"/>
    <col min="2309" max="2309" width="8.7109375" style="286" customWidth="1"/>
    <col min="2310" max="2312" width="13.7109375" style="286" customWidth="1"/>
    <col min="2313" max="2556" width="11.42578125" style="286"/>
    <col min="2557" max="2557" width="6.85546875" style="286" customWidth="1"/>
    <col min="2558" max="2558" width="11.7109375" style="286" customWidth="1"/>
    <col min="2559" max="2564" width="7.7109375" style="286" customWidth="1"/>
    <col min="2565" max="2565" width="8.7109375" style="286" customWidth="1"/>
    <col min="2566" max="2568" width="13.7109375" style="286" customWidth="1"/>
    <col min="2569" max="2812" width="11.42578125" style="286"/>
    <col min="2813" max="2813" width="6.85546875" style="286" customWidth="1"/>
    <col min="2814" max="2814" width="11.7109375" style="286" customWidth="1"/>
    <col min="2815" max="2820" width="7.7109375" style="286" customWidth="1"/>
    <col min="2821" max="2821" width="8.7109375" style="286" customWidth="1"/>
    <col min="2822" max="2824" width="13.7109375" style="286" customWidth="1"/>
    <col min="2825" max="3068" width="11.42578125" style="286"/>
    <col min="3069" max="3069" width="6.85546875" style="286" customWidth="1"/>
    <col min="3070" max="3070" width="11.7109375" style="286" customWidth="1"/>
    <col min="3071" max="3076" width="7.7109375" style="286" customWidth="1"/>
    <col min="3077" max="3077" width="8.7109375" style="286" customWidth="1"/>
    <col min="3078" max="3080" width="13.7109375" style="286" customWidth="1"/>
    <col min="3081" max="3324" width="11.42578125" style="286"/>
    <col min="3325" max="3325" width="6.85546875" style="286" customWidth="1"/>
    <col min="3326" max="3326" width="11.7109375" style="286" customWidth="1"/>
    <col min="3327" max="3332" width="7.7109375" style="286" customWidth="1"/>
    <col min="3333" max="3333" width="8.7109375" style="286" customWidth="1"/>
    <col min="3334" max="3336" width="13.7109375" style="286" customWidth="1"/>
    <col min="3337" max="3580" width="11.42578125" style="286"/>
    <col min="3581" max="3581" width="6.85546875" style="286" customWidth="1"/>
    <col min="3582" max="3582" width="11.7109375" style="286" customWidth="1"/>
    <col min="3583" max="3588" width="7.7109375" style="286" customWidth="1"/>
    <col min="3589" max="3589" width="8.7109375" style="286" customWidth="1"/>
    <col min="3590" max="3592" width="13.7109375" style="286" customWidth="1"/>
    <col min="3593" max="3836" width="11.42578125" style="286"/>
    <col min="3837" max="3837" width="6.85546875" style="286" customWidth="1"/>
    <col min="3838" max="3838" width="11.7109375" style="286" customWidth="1"/>
    <col min="3839" max="3844" width="7.7109375" style="286" customWidth="1"/>
    <col min="3845" max="3845" width="8.7109375" style="286" customWidth="1"/>
    <col min="3846" max="3848" width="13.7109375" style="286" customWidth="1"/>
    <col min="3849" max="4092" width="11.42578125" style="286"/>
    <col min="4093" max="4093" width="6.85546875" style="286" customWidth="1"/>
    <col min="4094" max="4094" width="11.7109375" style="286" customWidth="1"/>
    <col min="4095" max="4100" width="7.7109375" style="286" customWidth="1"/>
    <col min="4101" max="4101" width="8.7109375" style="286" customWidth="1"/>
    <col min="4102" max="4104" width="13.7109375" style="286" customWidth="1"/>
    <col min="4105" max="4348" width="11.42578125" style="286"/>
    <col min="4349" max="4349" width="6.85546875" style="286" customWidth="1"/>
    <col min="4350" max="4350" width="11.7109375" style="286" customWidth="1"/>
    <col min="4351" max="4356" width="7.7109375" style="286" customWidth="1"/>
    <col min="4357" max="4357" width="8.7109375" style="286" customWidth="1"/>
    <col min="4358" max="4360" width="13.7109375" style="286" customWidth="1"/>
    <col min="4361" max="4604" width="11.42578125" style="286"/>
    <col min="4605" max="4605" width="6.85546875" style="286" customWidth="1"/>
    <col min="4606" max="4606" width="11.7109375" style="286" customWidth="1"/>
    <col min="4607" max="4612" width="7.7109375" style="286" customWidth="1"/>
    <col min="4613" max="4613" width="8.7109375" style="286" customWidth="1"/>
    <col min="4614" max="4616" width="13.7109375" style="286" customWidth="1"/>
    <col min="4617" max="4860" width="11.42578125" style="286"/>
    <col min="4861" max="4861" width="6.85546875" style="286" customWidth="1"/>
    <col min="4862" max="4862" width="11.7109375" style="286" customWidth="1"/>
    <col min="4863" max="4868" width="7.7109375" style="286" customWidth="1"/>
    <col min="4869" max="4869" width="8.7109375" style="286" customWidth="1"/>
    <col min="4870" max="4872" width="13.7109375" style="286" customWidth="1"/>
    <col min="4873" max="5116" width="11.42578125" style="286"/>
    <col min="5117" max="5117" width="6.85546875" style="286" customWidth="1"/>
    <col min="5118" max="5118" width="11.7109375" style="286" customWidth="1"/>
    <col min="5119" max="5124" width="7.7109375" style="286" customWidth="1"/>
    <col min="5125" max="5125" width="8.7109375" style="286" customWidth="1"/>
    <col min="5126" max="5128" width="13.7109375" style="286" customWidth="1"/>
    <col min="5129" max="5372" width="11.42578125" style="286"/>
    <col min="5373" max="5373" width="6.85546875" style="286" customWidth="1"/>
    <col min="5374" max="5374" width="11.7109375" style="286" customWidth="1"/>
    <col min="5375" max="5380" width="7.7109375" style="286" customWidth="1"/>
    <col min="5381" max="5381" width="8.7109375" style="286" customWidth="1"/>
    <col min="5382" max="5384" width="13.7109375" style="286" customWidth="1"/>
    <col min="5385" max="5628" width="11.42578125" style="286"/>
    <col min="5629" max="5629" width="6.85546875" style="286" customWidth="1"/>
    <col min="5630" max="5630" width="11.7109375" style="286" customWidth="1"/>
    <col min="5631" max="5636" width="7.7109375" style="286" customWidth="1"/>
    <col min="5637" max="5637" width="8.7109375" style="286" customWidth="1"/>
    <col min="5638" max="5640" width="13.7109375" style="286" customWidth="1"/>
    <col min="5641" max="5884" width="11.42578125" style="286"/>
    <col min="5885" max="5885" width="6.85546875" style="286" customWidth="1"/>
    <col min="5886" max="5886" width="11.7109375" style="286" customWidth="1"/>
    <col min="5887" max="5892" width="7.7109375" style="286" customWidth="1"/>
    <col min="5893" max="5893" width="8.7109375" style="286" customWidth="1"/>
    <col min="5894" max="5896" width="13.7109375" style="286" customWidth="1"/>
    <col min="5897" max="6140" width="11.42578125" style="286"/>
    <col min="6141" max="6141" width="6.85546875" style="286" customWidth="1"/>
    <col min="6142" max="6142" width="11.7109375" style="286" customWidth="1"/>
    <col min="6143" max="6148" width="7.7109375" style="286" customWidth="1"/>
    <col min="6149" max="6149" width="8.7109375" style="286" customWidth="1"/>
    <col min="6150" max="6152" width="13.7109375" style="286" customWidth="1"/>
    <col min="6153" max="6396" width="11.42578125" style="286"/>
    <col min="6397" max="6397" width="6.85546875" style="286" customWidth="1"/>
    <col min="6398" max="6398" width="11.7109375" style="286" customWidth="1"/>
    <col min="6399" max="6404" width="7.7109375" style="286" customWidth="1"/>
    <col min="6405" max="6405" width="8.7109375" style="286" customWidth="1"/>
    <col min="6406" max="6408" width="13.7109375" style="286" customWidth="1"/>
    <col min="6409" max="6652" width="11.42578125" style="286"/>
    <col min="6653" max="6653" width="6.85546875" style="286" customWidth="1"/>
    <col min="6654" max="6654" width="11.7109375" style="286" customWidth="1"/>
    <col min="6655" max="6660" width="7.7109375" style="286" customWidth="1"/>
    <col min="6661" max="6661" width="8.7109375" style="286" customWidth="1"/>
    <col min="6662" max="6664" width="13.7109375" style="286" customWidth="1"/>
    <col min="6665" max="6908" width="11.42578125" style="286"/>
    <col min="6909" max="6909" width="6.85546875" style="286" customWidth="1"/>
    <col min="6910" max="6910" width="11.7109375" style="286" customWidth="1"/>
    <col min="6911" max="6916" width="7.7109375" style="286" customWidth="1"/>
    <col min="6917" max="6917" width="8.7109375" style="286" customWidth="1"/>
    <col min="6918" max="6920" width="13.7109375" style="286" customWidth="1"/>
    <col min="6921" max="7164" width="11.42578125" style="286"/>
    <col min="7165" max="7165" width="6.85546875" style="286" customWidth="1"/>
    <col min="7166" max="7166" width="11.7109375" style="286" customWidth="1"/>
    <col min="7167" max="7172" width="7.7109375" style="286" customWidth="1"/>
    <col min="7173" max="7173" width="8.7109375" style="286" customWidth="1"/>
    <col min="7174" max="7176" width="13.7109375" style="286" customWidth="1"/>
    <col min="7177" max="7420" width="11.42578125" style="286"/>
    <col min="7421" max="7421" width="6.85546875" style="286" customWidth="1"/>
    <col min="7422" max="7422" width="11.7109375" style="286" customWidth="1"/>
    <col min="7423" max="7428" width="7.7109375" style="286" customWidth="1"/>
    <col min="7429" max="7429" width="8.7109375" style="286" customWidth="1"/>
    <col min="7430" max="7432" width="13.7109375" style="286" customWidth="1"/>
    <col min="7433" max="7676" width="11.42578125" style="286"/>
    <col min="7677" max="7677" width="6.85546875" style="286" customWidth="1"/>
    <col min="7678" max="7678" width="11.7109375" style="286" customWidth="1"/>
    <col min="7679" max="7684" width="7.7109375" style="286" customWidth="1"/>
    <col min="7685" max="7685" width="8.7109375" style="286" customWidth="1"/>
    <col min="7686" max="7688" width="13.7109375" style="286" customWidth="1"/>
    <col min="7689" max="7932" width="11.42578125" style="286"/>
    <col min="7933" max="7933" width="6.85546875" style="286" customWidth="1"/>
    <col min="7934" max="7934" width="11.7109375" style="286" customWidth="1"/>
    <col min="7935" max="7940" width="7.7109375" style="286" customWidth="1"/>
    <col min="7941" max="7941" width="8.7109375" style="286" customWidth="1"/>
    <col min="7942" max="7944" width="13.7109375" style="286" customWidth="1"/>
    <col min="7945" max="8188" width="11.42578125" style="286"/>
    <col min="8189" max="8189" width="6.85546875" style="286" customWidth="1"/>
    <col min="8190" max="8190" width="11.7109375" style="286" customWidth="1"/>
    <col min="8191" max="8196" width="7.7109375" style="286" customWidth="1"/>
    <col min="8197" max="8197" width="8.7109375" style="286" customWidth="1"/>
    <col min="8198" max="8200" width="13.7109375" style="286" customWidth="1"/>
    <col min="8201" max="8444" width="11.42578125" style="286"/>
    <col min="8445" max="8445" width="6.85546875" style="286" customWidth="1"/>
    <col min="8446" max="8446" width="11.7109375" style="286" customWidth="1"/>
    <col min="8447" max="8452" width="7.7109375" style="286" customWidth="1"/>
    <col min="8453" max="8453" width="8.7109375" style="286" customWidth="1"/>
    <col min="8454" max="8456" width="13.7109375" style="286" customWidth="1"/>
    <col min="8457" max="8700" width="11.42578125" style="286"/>
    <col min="8701" max="8701" width="6.85546875" style="286" customWidth="1"/>
    <col min="8702" max="8702" width="11.7109375" style="286" customWidth="1"/>
    <col min="8703" max="8708" width="7.7109375" style="286" customWidth="1"/>
    <col min="8709" max="8709" width="8.7109375" style="286" customWidth="1"/>
    <col min="8710" max="8712" width="13.7109375" style="286" customWidth="1"/>
    <col min="8713" max="8956" width="11.42578125" style="286"/>
    <col min="8957" max="8957" width="6.85546875" style="286" customWidth="1"/>
    <col min="8958" max="8958" width="11.7109375" style="286" customWidth="1"/>
    <col min="8959" max="8964" width="7.7109375" style="286" customWidth="1"/>
    <col min="8965" max="8965" width="8.7109375" style="286" customWidth="1"/>
    <col min="8966" max="8968" width="13.7109375" style="286" customWidth="1"/>
    <col min="8969" max="9212" width="11.42578125" style="286"/>
    <col min="9213" max="9213" width="6.85546875" style="286" customWidth="1"/>
    <col min="9214" max="9214" width="11.7109375" style="286" customWidth="1"/>
    <col min="9215" max="9220" width="7.7109375" style="286" customWidth="1"/>
    <col min="9221" max="9221" width="8.7109375" style="286" customWidth="1"/>
    <col min="9222" max="9224" width="13.7109375" style="286" customWidth="1"/>
    <col min="9225" max="9468" width="11.42578125" style="286"/>
    <col min="9469" max="9469" width="6.85546875" style="286" customWidth="1"/>
    <col min="9470" max="9470" width="11.7109375" style="286" customWidth="1"/>
    <col min="9471" max="9476" width="7.7109375" style="286" customWidth="1"/>
    <col min="9477" max="9477" width="8.7109375" style="286" customWidth="1"/>
    <col min="9478" max="9480" width="13.7109375" style="286" customWidth="1"/>
    <col min="9481" max="9724" width="11.42578125" style="286"/>
    <col min="9725" max="9725" width="6.85546875" style="286" customWidth="1"/>
    <col min="9726" max="9726" width="11.7109375" style="286" customWidth="1"/>
    <col min="9727" max="9732" width="7.7109375" style="286" customWidth="1"/>
    <col min="9733" max="9733" width="8.7109375" style="286" customWidth="1"/>
    <col min="9734" max="9736" width="13.7109375" style="286" customWidth="1"/>
    <col min="9737" max="9980" width="11.42578125" style="286"/>
    <col min="9981" max="9981" width="6.85546875" style="286" customWidth="1"/>
    <col min="9982" max="9982" width="11.7109375" style="286" customWidth="1"/>
    <col min="9983" max="9988" width="7.7109375" style="286" customWidth="1"/>
    <col min="9989" max="9989" width="8.7109375" style="286" customWidth="1"/>
    <col min="9990" max="9992" width="13.7109375" style="286" customWidth="1"/>
    <col min="9993" max="10236" width="11.42578125" style="286"/>
    <col min="10237" max="10237" width="6.85546875" style="286" customWidth="1"/>
    <col min="10238" max="10238" width="11.7109375" style="286" customWidth="1"/>
    <col min="10239" max="10244" width="7.7109375" style="286" customWidth="1"/>
    <col min="10245" max="10245" width="8.7109375" style="286" customWidth="1"/>
    <col min="10246" max="10248" width="13.7109375" style="286" customWidth="1"/>
    <col min="10249" max="10492" width="11.42578125" style="286"/>
    <col min="10493" max="10493" width="6.85546875" style="286" customWidth="1"/>
    <col min="10494" max="10494" width="11.7109375" style="286" customWidth="1"/>
    <col min="10495" max="10500" width="7.7109375" style="286" customWidth="1"/>
    <col min="10501" max="10501" width="8.7109375" style="286" customWidth="1"/>
    <col min="10502" max="10504" width="13.7109375" style="286" customWidth="1"/>
    <col min="10505" max="10748" width="11.42578125" style="286"/>
    <col min="10749" max="10749" width="6.85546875" style="286" customWidth="1"/>
    <col min="10750" max="10750" width="11.7109375" style="286" customWidth="1"/>
    <col min="10751" max="10756" width="7.7109375" style="286" customWidth="1"/>
    <col min="10757" max="10757" width="8.7109375" style="286" customWidth="1"/>
    <col min="10758" max="10760" width="13.7109375" style="286" customWidth="1"/>
    <col min="10761" max="11004" width="11.42578125" style="286"/>
    <col min="11005" max="11005" width="6.85546875" style="286" customWidth="1"/>
    <col min="11006" max="11006" width="11.7109375" style="286" customWidth="1"/>
    <col min="11007" max="11012" width="7.7109375" style="286" customWidth="1"/>
    <col min="11013" max="11013" width="8.7109375" style="286" customWidth="1"/>
    <col min="11014" max="11016" width="13.7109375" style="286" customWidth="1"/>
    <col min="11017" max="11260" width="11.42578125" style="286"/>
    <col min="11261" max="11261" width="6.85546875" style="286" customWidth="1"/>
    <col min="11262" max="11262" width="11.7109375" style="286" customWidth="1"/>
    <col min="11263" max="11268" width="7.7109375" style="286" customWidth="1"/>
    <col min="11269" max="11269" width="8.7109375" style="286" customWidth="1"/>
    <col min="11270" max="11272" width="13.7109375" style="286" customWidth="1"/>
    <col min="11273" max="11516" width="11.42578125" style="286"/>
    <col min="11517" max="11517" width="6.85546875" style="286" customWidth="1"/>
    <col min="11518" max="11518" width="11.7109375" style="286" customWidth="1"/>
    <col min="11519" max="11524" width="7.7109375" style="286" customWidth="1"/>
    <col min="11525" max="11525" width="8.7109375" style="286" customWidth="1"/>
    <col min="11526" max="11528" width="13.7109375" style="286" customWidth="1"/>
    <col min="11529" max="11772" width="11.42578125" style="286"/>
    <col min="11773" max="11773" width="6.85546875" style="286" customWidth="1"/>
    <col min="11774" max="11774" width="11.7109375" style="286" customWidth="1"/>
    <col min="11775" max="11780" width="7.7109375" style="286" customWidth="1"/>
    <col min="11781" max="11781" width="8.7109375" style="286" customWidth="1"/>
    <col min="11782" max="11784" width="13.7109375" style="286" customWidth="1"/>
    <col min="11785" max="12028" width="11.42578125" style="286"/>
    <col min="12029" max="12029" width="6.85546875" style="286" customWidth="1"/>
    <col min="12030" max="12030" width="11.7109375" style="286" customWidth="1"/>
    <col min="12031" max="12036" width="7.7109375" style="286" customWidth="1"/>
    <col min="12037" max="12037" width="8.7109375" style="286" customWidth="1"/>
    <col min="12038" max="12040" width="13.7109375" style="286" customWidth="1"/>
    <col min="12041" max="12284" width="11.42578125" style="286"/>
    <col min="12285" max="12285" width="6.85546875" style="286" customWidth="1"/>
    <col min="12286" max="12286" width="11.7109375" style="286" customWidth="1"/>
    <col min="12287" max="12292" width="7.7109375" style="286" customWidth="1"/>
    <col min="12293" max="12293" width="8.7109375" style="286" customWidth="1"/>
    <col min="12294" max="12296" width="13.7109375" style="286" customWidth="1"/>
    <col min="12297" max="12540" width="11.42578125" style="286"/>
    <col min="12541" max="12541" width="6.85546875" style="286" customWidth="1"/>
    <col min="12542" max="12542" width="11.7109375" style="286" customWidth="1"/>
    <col min="12543" max="12548" width="7.7109375" style="286" customWidth="1"/>
    <col min="12549" max="12549" width="8.7109375" style="286" customWidth="1"/>
    <col min="12550" max="12552" width="13.7109375" style="286" customWidth="1"/>
    <col min="12553" max="12796" width="11.42578125" style="286"/>
    <col min="12797" max="12797" width="6.85546875" style="286" customWidth="1"/>
    <col min="12798" max="12798" width="11.7109375" style="286" customWidth="1"/>
    <col min="12799" max="12804" width="7.7109375" style="286" customWidth="1"/>
    <col min="12805" max="12805" width="8.7109375" style="286" customWidth="1"/>
    <col min="12806" max="12808" width="13.7109375" style="286" customWidth="1"/>
    <col min="12809" max="13052" width="11.42578125" style="286"/>
    <col min="13053" max="13053" width="6.85546875" style="286" customWidth="1"/>
    <col min="13054" max="13054" width="11.7109375" style="286" customWidth="1"/>
    <col min="13055" max="13060" width="7.7109375" style="286" customWidth="1"/>
    <col min="13061" max="13061" width="8.7109375" style="286" customWidth="1"/>
    <col min="13062" max="13064" width="13.7109375" style="286" customWidth="1"/>
    <col min="13065" max="13308" width="11.42578125" style="286"/>
    <col min="13309" max="13309" width="6.85546875" style="286" customWidth="1"/>
    <col min="13310" max="13310" width="11.7109375" style="286" customWidth="1"/>
    <col min="13311" max="13316" width="7.7109375" style="286" customWidth="1"/>
    <col min="13317" max="13317" width="8.7109375" style="286" customWidth="1"/>
    <col min="13318" max="13320" width="13.7109375" style="286" customWidth="1"/>
    <col min="13321" max="13564" width="11.42578125" style="286"/>
    <col min="13565" max="13565" width="6.85546875" style="286" customWidth="1"/>
    <col min="13566" max="13566" width="11.7109375" style="286" customWidth="1"/>
    <col min="13567" max="13572" width="7.7109375" style="286" customWidth="1"/>
    <col min="13573" max="13573" width="8.7109375" style="286" customWidth="1"/>
    <col min="13574" max="13576" width="13.7109375" style="286" customWidth="1"/>
    <col min="13577" max="13820" width="11.42578125" style="286"/>
    <col min="13821" max="13821" width="6.85546875" style="286" customWidth="1"/>
    <col min="13822" max="13822" width="11.7109375" style="286" customWidth="1"/>
    <col min="13823" max="13828" width="7.7109375" style="286" customWidth="1"/>
    <col min="13829" max="13829" width="8.7109375" style="286" customWidth="1"/>
    <col min="13830" max="13832" width="13.7109375" style="286" customWidth="1"/>
    <col min="13833" max="14076" width="11.42578125" style="286"/>
    <col min="14077" max="14077" width="6.85546875" style="286" customWidth="1"/>
    <col min="14078" max="14078" width="11.7109375" style="286" customWidth="1"/>
    <col min="14079" max="14084" width="7.7109375" style="286" customWidth="1"/>
    <col min="14085" max="14085" width="8.7109375" style="286" customWidth="1"/>
    <col min="14086" max="14088" width="13.7109375" style="286" customWidth="1"/>
    <col min="14089" max="14332" width="11.42578125" style="286"/>
    <col min="14333" max="14333" width="6.85546875" style="286" customWidth="1"/>
    <col min="14334" max="14334" width="11.7109375" style="286" customWidth="1"/>
    <col min="14335" max="14340" width="7.7109375" style="286" customWidth="1"/>
    <col min="14341" max="14341" width="8.7109375" style="286" customWidth="1"/>
    <col min="14342" max="14344" width="13.7109375" style="286" customWidth="1"/>
    <col min="14345" max="14588" width="11.42578125" style="286"/>
    <col min="14589" max="14589" width="6.85546875" style="286" customWidth="1"/>
    <col min="14590" max="14590" width="11.7109375" style="286" customWidth="1"/>
    <col min="14591" max="14596" width="7.7109375" style="286" customWidth="1"/>
    <col min="14597" max="14597" width="8.7109375" style="286" customWidth="1"/>
    <col min="14598" max="14600" width="13.7109375" style="286" customWidth="1"/>
    <col min="14601" max="14844" width="11.42578125" style="286"/>
    <col min="14845" max="14845" width="6.85546875" style="286" customWidth="1"/>
    <col min="14846" max="14846" width="11.7109375" style="286" customWidth="1"/>
    <col min="14847" max="14852" width="7.7109375" style="286" customWidth="1"/>
    <col min="14853" max="14853" width="8.7109375" style="286" customWidth="1"/>
    <col min="14854" max="14856" width="13.7109375" style="286" customWidth="1"/>
    <col min="14857" max="15100" width="11.42578125" style="286"/>
    <col min="15101" max="15101" width="6.85546875" style="286" customWidth="1"/>
    <col min="15102" max="15102" width="11.7109375" style="286" customWidth="1"/>
    <col min="15103" max="15108" width="7.7109375" style="286" customWidth="1"/>
    <col min="15109" max="15109" width="8.7109375" style="286" customWidth="1"/>
    <col min="15110" max="15112" width="13.7109375" style="286" customWidth="1"/>
    <col min="15113" max="15356" width="11.42578125" style="286"/>
    <col min="15357" max="15357" width="6.85546875" style="286" customWidth="1"/>
    <col min="15358" max="15358" width="11.7109375" style="286" customWidth="1"/>
    <col min="15359" max="15364" width="7.7109375" style="286" customWidth="1"/>
    <col min="15365" max="15365" width="8.7109375" style="286" customWidth="1"/>
    <col min="15366" max="15368" width="13.7109375" style="286" customWidth="1"/>
    <col min="15369" max="15612" width="11.42578125" style="286"/>
    <col min="15613" max="15613" width="6.85546875" style="286" customWidth="1"/>
    <col min="15614" max="15614" width="11.7109375" style="286" customWidth="1"/>
    <col min="15615" max="15620" width="7.7109375" style="286" customWidth="1"/>
    <col min="15621" max="15621" width="8.7109375" style="286" customWidth="1"/>
    <col min="15622" max="15624" width="13.7109375" style="286" customWidth="1"/>
    <col min="15625" max="15868" width="11.42578125" style="286"/>
    <col min="15869" max="15869" width="6.85546875" style="286" customWidth="1"/>
    <col min="15870" max="15870" width="11.7109375" style="286" customWidth="1"/>
    <col min="15871" max="15876" width="7.7109375" style="286" customWidth="1"/>
    <col min="15877" max="15877" width="8.7109375" style="286" customWidth="1"/>
    <col min="15878" max="15880" width="13.7109375" style="286" customWidth="1"/>
    <col min="15881" max="16124" width="11.42578125" style="286"/>
    <col min="16125" max="16125" width="6.85546875" style="286" customWidth="1"/>
    <col min="16126" max="16126" width="11.7109375" style="286" customWidth="1"/>
    <col min="16127" max="16132" width="7.7109375" style="286" customWidth="1"/>
    <col min="16133" max="16133" width="8.7109375" style="286" customWidth="1"/>
    <col min="16134" max="16136" width="13.7109375" style="286" customWidth="1"/>
    <col min="16137" max="16384" width="11.42578125" style="286"/>
  </cols>
  <sheetData>
    <row r="1" spans="1:10" ht="15" customHeight="1"/>
    <row r="2" spans="1:10" ht="15" customHeight="1"/>
    <row r="3" spans="1:10" ht="15" customHeight="1"/>
    <row r="4" spans="1:10" ht="15" customHeight="1"/>
    <row r="5" spans="1:10" ht="15" customHeight="1">
      <c r="A5" s="743" t="s">
        <v>318</v>
      </c>
      <c r="B5" s="743"/>
      <c r="C5" s="743"/>
      <c r="D5" s="743"/>
      <c r="E5" s="743"/>
      <c r="F5" s="743"/>
      <c r="G5" s="743"/>
      <c r="H5" s="743"/>
      <c r="I5" s="22"/>
    </row>
    <row r="6" spans="1:10" ht="6.75" customHeight="1">
      <c r="A6" s="10"/>
      <c r="B6" s="11"/>
      <c r="C6" s="11"/>
      <c r="D6" s="11"/>
      <c r="E6" s="11"/>
      <c r="F6" s="11"/>
      <c r="G6" s="11"/>
      <c r="H6" s="10"/>
    </row>
    <row r="7" spans="1:10" ht="21.95" customHeight="1">
      <c r="A7" s="298" t="s">
        <v>461</v>
      </c>
      <c r="B7" s="298" t="s">
        <v>0</v>
      </c>
      <c r="C7" s="42"/>
      <c r="D7" s="42"/>
      <c r="E7" s="11"/>
      <c r="F7" s="11"/>
      <c r="G7" s="11"/>
      <c r="H7" s="10"/>
    </row>
    <row r="8" spans="1:10" ht="15.95" customHeight="1">
      <c r="A8" s="299">
        <v>2012</v>
      </c>
      <c r="B8" s="519">
        <f>Reprobación!E44</f>
        <v>26.106167031303979</v>
      </c>
      <c r="C8" s="44"/>
      <c r="D8" s="44"/>
      <c r="E8" s="11"/>
      <c r="F8" s="11"/>
      <c r="G8" s="11"/>
      <c r="H8" s="10"/>
    </row>
    <row r="9" spans="1:10" ht="15.95" customHeight="1">
      <c r="A9" s="299">
        <v>2013</v>
      </c>
      <c r="B9" s="519">
        <f>Reprobación!H44</f>
        <v>26.638156487984606</v>
      </c>
      <c r="C9" s="45"/>
      <c r="D9" s="44"/>
      <c r="E9" s="11"/>
      <c r="F9" s="11"/>
      <c r="G9" s="11"/>
      <c r="H9" s="10"/>
      <c r="I9" s="46"/>
    </row>
    <row r="10" spans="1:10" ht="15.95" customHeight="1">
      <c r="A10" s="299">
        <v>2014</v>
      </c>
      <c r="B10" s="519">
        <f>Reprobación!K44</f>
        <v>28.180898073666384</v>
      </c>
      <c r="C10" s="44"/>
      <c r="D10" s="44"/>
      <c r="E10" s="11"/>
      <c r="F10" s="11"/>
      <c r="G10" s="11"/>
      <c r="H10" s="10"/>
      <c r="I10" s="46"/>
    </row>
    <row r="11" spans="1:10" ht="15.95" customHeight="1">
      <c r="A11" s="299">
        <v>2015</v>
      </c>
      <c r="B11" s="519">
        <f>Reprobación!N44</f>
        <v>42.045818700255708</v>
      </c>
      <c r="C11" s="44"/>
      <c r="D11" s="44"/>
      <c r="E11" s="11"/>
      <c r="F11" s="11"/>
      <c r="G11" s="11"/>
      <c r="H11" s="10"/>
      <c r="J11" s="47"/>
    </row>
    <row r="12" spans="1:10" ht="15.95" customHeight="1">
      <c r="A12" s="299">
        <v>2016</v>
      </c>
      <c r="B12" s="519">
        <f>Reprobación!Q44</f>
        <v>29.91384153727742</v>
      </c>
      <c r="C12" s="44"/>
      <c r="D12" s="44"/>
      <c r="E12" s="11"/>
      <c r="F12" s="11"/>
      <c r="G12" s="11"/>
      <c r="H12" s="10"/>
    </row>
    <row r="13" spans="1:10" ht="15.95" customHeight="1">
      <c r="A13" s="299">
        <v>2017</v>
      </c>
      <c r="B13" s="519">
        <v>40.422236190573926</v>
      </c>
      <c r="C13" s="44"/>
      <c r="D13" s="44"/>
      <c r="E13" s="11"/>
      <c r="F13" s="11"/>
      <c r="G13" s="11"/>
      <c r="H13" s="10"/>
    </row>
    <row r="14" spans="1:10" ht="16.5" customHeight="1">
      <c r="A14" s="298" t="s">
        <v>268</v>
      </c>
      <c r="B14" s="518">
        <v>10.508394653296506</v>
      </c>
      <c r="C14" s="44"/>
      <c r="D14" s="44"/>
      <c r="E14" s="11"/>
      <c r="F14" s="11"/>
      <c r="G14" s="11"/>
      <c r="H14" s="10"/>
    </row>
    <row r="15" spans="1:10" ht="7.5" customHeight="1">
      <c r="A15" s="10"/>
      <c r="B15" s="11"/>
      <c r="C15" s="11"/>
      <c r="D15" s="11"/>
      <c r="E15" s="11"/>
      <c r="F15" s="11"/>
      <c r="G15" s="11"/>
      <c r="H15" s="10"/>
    </row>
    <row r="16" spans="1:10" ht="25.5" customHeight="1">
      <c r="A16" s="59" t="s">
        <v>64</v>
      </c>
      <c r="B16" s="59" t="s">
        <v>3</v>
      </c>
      <c r="C16" s="59" t="s">
        <v>4</v>
      </c>
      <c r="D16" s="59" t="s">
        <v>5</v>
      </c>
      <c r="E16" s="59" t="s">
        <v>6</v>
      </c>
      <c r="F16" s="59" t="s">
        <v>7</v>
      </c>
      <c r="G16" s="59" t="s">
        <v>207</v>
      </c>
      <c r="H16" s="59" t="s">
        <v>65</v>
      </c>
      <c r="J16" s="1" t="s">
        <v>70</v>
      </c>
    </row>
    <row r="17" spans="1:11" ht="14.1" customHeight="1">
      <c r="A17" s="526" t="s">
        <v>9</v>
      </c>
      <c r="B17" s="529">
        <f>Reprobación!E10</f>
        <v>11.423297785069728</v>
      </c>
      <c r="C17" s="529">
        <f>Reprobación!H10</f>
        <v>13.632514817950888</v>
      </c>
      <c r="D17" s="529">
        <f>Reprobación!K10</f>
        <v>9.7068819031435858</v>
      </c>
      <c r="E17" s="529">
        <f>Reprobación!N10</f>
        <v>30.368624089155595</v>
      </c>
      <c r="F17" s="529">
        <f>Reprobación!Q10</f>
        <v>23.811581676750215</v>
      </c>
      <c r="G17" s="529">
        <f>Reprobación!T10</f>
        <v>29.57957957957958</v>
      </c>
      <c r="H17" s="529">
        <f>G17-F17</f>
        <v>5.7679979028293644</v>
      </c>
      <c r="J17" s="1">
        <f>RANK(Tabla7232[[#This Row],[Variación
último año]],$H$17:$H$50)</f>
        <v>24</v>
      </c>
      <c r="K17" s="75"/>
    </row>
    <row r="18" spans="1:11" ht="14.1" customHeight="1">
      <c r="A18" s="526" t="s">
        <v>12</v>
      </c>
      <c r="B18" s="529">
        <f>Reprobación!E11</f>
        <v>28.728489483747609</v>
      </c>
      <c r="C18" s="529">
        <f>Reprobación!H11</f>
        <v>30.379906601034961</v>
      </c>
      <c r="D18" s="529">
        <f>Reprobación!K11</f>
        <v>36.073908730158735</v>
      </c>
      <c r="E18" s="529">
        <f>Reprobación!N11</f>
        <v>50.036337209302332</v>
      </c>
      <c r="F18" s="529">
        <f>Reprobación!Q11</f>
        <v>46.526576019777508</v>
      </c>
      <c r="G18" s="529">
        <f>Reprobación!T11</f>
        <v>43.532549399927262</v>
      </c>
      <c r="H18" s="529">
        <f t="shared" ref="H18:H45" si="0">G18-F18</f>
        <v>-2.9940266198502457</v>
      </c>
      <c r="J18" s="1">
        <f>RANK(Tabla7232[[#This Row],[Variación
último año]],$H$17:$H$50)</f>
        <v>34</v>
      </c>
      <c r="K18" s="75"/>
    </row>
    <row r="19" spans="1:11" ht="14.1" customHeight="1">
      <c r="A19" s="526" t="s">
        <v>13</v>
      </c>
      <c r="B19" s="529">
        <f>Reprobación!E12</f>
        <v>29.337539432176658</v>
      </c>
      <c r="C19" s="529">
        <f>Reprobación!H12</f>
        <v>27.308066083576289</v>
      </c>
      <c r="D19" s="529">
        <f>Reprobación!K12</f>
        <v>24.821610601427118</v>
      </c>
      <c r="E19" s="529">
        <f>Reprobación!N12</f>
        <v>42.773333333333333</v>
      </c>
      <c r="F19" s="529">
        <f>Reprobación!Q12</f>
        <v>34.611288604898824</v>
      </c>
      <c r="G19" s="529">
        <f>Reprobación!T12</f>
        <v>99.399038461538453</v>
      </c>
      <c r="H19" s="529">
        <f t="shared" si="0"/>
        <v>64.787749856639635</v>
      </c>
      <c r="J19" s="1">
        <f>RANK(Tabla7232[[#This Row],[Variación
último año]],$H$17:$H$50)</f>
        <v>1</v>
      </c>
      <c r="K19" s="75"/>
    </row>
    <row r="20" spans="1:11" ht="14.1" customHeight="1">
      <c r="A20" s="526" t="s">
        <v>14</v>
      </c>
      <c r="B20" s="529">
        <f>Reprobación!E13</f>
        <v>27.628755364806867</v>
      </c>
      <c r="C20" s="529">
        <f>Reprobación!H13</f>
        <v>31.347150259067359</v>
      </c>
      <c r="D20" s="529">
        <f>Reprobación!K13</f>
        <v>28.348097967691505</v>
      </c>
      <c r="E20" s="529">
        <f>Reprobación!N13</f>
        <v>39.682539682539684</v>
      </c>
      <c r="F20" s="529">
        <f>Reprobación!Q13</f>
        <v>25.994550408719348</v>
      </c>
      <c r="G20" s="529">
        <f>Reprobación!T13</f>
        <v>31.785516860143726</v>
      </c>
      <c r="H20" s="529">
        <f t="shared" si="0"/>
        <v>5.7909664514243779</v>
      </c>
      <c r="J20" s="1">
        <f>RANK(Tabla7232[[#This Row],[Variación
último año]],$H$17:$H$50)</f>
        <v>23</v>
      </c>
      <c r="K20" s="75"/>
    </row>
    <row r="21" spans="1:11" ht="14.1" customHeight="1">
      <c r="A21" s="526" t="s">
        <v>15</v>
      </c>
      <c r="B21" s="529">
        <f>Reprobación!E14</f>
        <v>18.473479948253559</v>
      </c>
      <c r="C21" s="529">
        <f>Reprobación!H14</f>
        <v>20.730166750884287</v>
      </c>
      <c r="D21" s="529">
        <f>Reprobación!K14</f>
        <v>21.108319005422562</v>
      </c>
      <c r="E21" s="529">
        <f>Reprobación!N14</f>
        <v>28.31001076426265</v>
      </c>
      <c r="F21" s="529">
        <f>Reprobación!Q14</f>
        <v>26.625182046868794</v>
      </c>
      <c r="G21" s="529">
        <f>Reprobación!T14</f>
        <v>34.368250539956804</v>
      </c>
      <c r="H21" s="529">
        <f t="shared" si="0"/>
        <v>7.7430684930880105</v>
      </c>
      <c r="J21" s="1">
        <f>RANK(Tabla7232[[#This Row],[Variación
último año]],$H$17:$H$50)</f>
        <v>19</v>
      </c>
      <c r="K21" s="75"/>
    </row>
    <row r="22" spans="1:11" ht="14.1" customHeight="1">
      <c r="A22" s="526" t="s">
        <v>16</v>
      </c>
      <c r="B22" s="529">
        <f>Reprobación!E15</f>
        <v>31.100947402809538</v>
      </c>
      <c r="C22" s="529">
        <f>Reprobación!H15</f>
        <v>26.631393298059962</v>
      </c>
      <c r="D22" s="529">
        <f>Reprobación!K15</f>
        <v>27.282072368421051</v>
      </c>
      <c r="E22" s="529">
        <f>Reprobación!N15</f>
        <v>44.266007823759523</v>
      </c>
      <c r="F22" s="529">
        <f>Reprobación!Q15</f>
        <v>35.118196811434856</v>
      </c>
      <c r="G22" s="529">
        <f>Reprobación!T15</f>
        <v>38.052808866673907</v>
      </c>
      <c r="H22" s="529">
        <f t="shared" si="0"/>
        <v>2.9346120552390502</v>
      </c>
      <c r="J22" s="1">
        <f>RANK(Tabla7232[[#This Row],[Variación
último año]],$H$17:$H$50)</f>
        <v>31</v>
      </c>
      <c r="K22" s="75"/>
    </row>
    <row r="23" spans="1:11" ht="14.1" customHeight="1">
      <c r="A23" s="526" t="s">
        <v>17</v>
      </c>
      <c r="B23" s="529">
        <f>Reprobación!E16</f>
        <v>18.386816999132698</v>
      </c>
      <c r="C23" s="529">
        <f>Reprobación!H16</f>
        <v>19.579267519959448</v>
      </c>
      <c r="D23" s="529">
        <f>Reprobación!K16</f>
        <v>18.502147006819904</v>
      </c>
      <c r="E23" s="529">
        <f>Reprobación!N16</f>
        <v>28.339309726580009</v>
      </c>
      <c r="F23" s="529">
        <f>Reprobación!Q16</f>
        <v>19.758495405001071</v>
      </c>
      <c r="G23" s="529">
        <f>Reprobación!T16</f>
        <v>19.511225909000597</v>
      </c>
      <c r="H23" s="529">
        <f t="shared" si="0"/>
        <v>-0.24726949600047377</v>
      </c>
      <c r="J23" s="1">
        <f>RANK(Tabla7232[[#This Row],[Variación
último año]],$H$17:$H$50)</f>
        <v>33</v>
      </c>
      <c r="K23" s="75"/>
    </row>
    <row r="24" spans="1:11" ht="14.1" customHeight="1">
      <c r="A24" s="526" t="s">
        <v>18</v>
      </c>
      <c r="B24" s="529">
        <f>Reprobación!E17</f>
        <v>43.884120171673821</v>
      </c>
      <c r="C24" s="529">
        <f>Reprobación!H17</f>
        <v>45.034519383961765</v>
      </c>
      <c r="D24" s="529">
        <f>Reprobación!K17</f>
        <v>46.932354483481909</v>
      </c>
      <c r="E24" s="529">
        <f>Reprobación!N17</f>
        <v>60.084033613445378</v>
      </c>
      <c r="F24" s="529">
        <f>Reprobación!Q17</f>
        <v>45.9214501510574</v>
      </c>
      <c r="G24" s="529">
        <f>Reprobación!T17</f>
        <v>50.750267952840304</v>
      </c>
      <c r="H24" s="529">
        <f t="shared" si="0"/>
        <v>4.828817801782904</v>
      </c>
      <c r="J24" s="1">
        <f>RANK(Tabla7232[[#This Row],[Variación
último año]],$H$17:$H$50)</f>
        <v>27</v>
      </c>
      <c r="K24" s="75"/>
    </row>
    <row r="25" spans="1:11" ht="14.1" customHeight="1">
      <c r="A25" s="526" t="s">
        <v>19</v>
      </c>
      <c r="B25" s="529">
        <f>Reprobación!E18</f>
        <v>30.720871751886001</v>
      </c>
      <c r="C25" s="529">
        <f>Reprobación!H18</f>
        <v>35.376967688483845</v>
      </c>
      <c r="D25" s="529">
        <f>Reprobación!K18</f>
        <v>37.937978252114377</v>
      </c>
      <c r="E25" s="529">
        <f>Reprobación!N18</f>
        <v>52.943686006825942</v>
      </c>
      <c r="F25" s="529">
        <f>Reprobación!Q18</f>
        <v>41.316526610644253</v>
      </c>
      <c r="G25" s="529">
        <f>Reprobación!T18</f>
        <v>56.70053217223029</v>
      </c>
      <c r="H25" s="529">
        <f t="shared" si="0"/>
        <v>15.384005561586036</v>
      </c>
      <c r="J25" s="1">
        <f>RANK(Tabla7232[[#This Row],[Variación
último año]],$H$17:$H$50)</f>
        <v>9</v>
      </c>
      <c r="K25" s="75"/>
    </row>
    <row r="26" spans="1:11" ht="14.1" customHeight="1">
      <c r="A26" s="526" t="s">
        <v>20</v>
      </c>
      <c r="B26" s="529">
        <f>Reprobación!E19</f>
        <v>23.17828990914014</v>
      </c>
      <c r="C26" s="529">
        <f>Reprobación!H19</f>
        <v>25.305010893246187</v>
      </c>
      <c r="D26" s="529">
        <f>Reprobación!K19</f>
        <v>21.982589160348219</v>
      </c>
      <c r="E26" s="529">
        <f>Reprobación!N19</f>
        <v>38.237639553429027</v>
      </c>
      <c r="F26" s="529">
        <f>Reprobación!Q19</f>
        <v>28.645893663848028</v>
      </c>
      <c r="G26" s="529">
        <f>Reprobación!T19</f>
        <v>34.659877124038303</v>
      </c>
      <c r="H26" s="529">
        <f t="shared" si="0"/>
        <v>6.0139834601902749</v>
      </c>
      <c r="J26" s="1">
        <f>RANK(Tabla7232[[#This Row],[Variación
último año]],$H$17:$H$50)</f>
        <v>22</v>
      </c>
      <c r="K26" s="75"/>
    </row>
    <row r="27" spans="1:11" ht="14.1" customHeight="1">
      <c r="A27" s="526" t="s">
        <v>21</v>
      </c>
      <c r="B27" s="529">
        <f>Reprobación!E20</f>
        <v>32.694763729246489</v>
      </c>
      <c r="C27" s="529">
        <f>Reprobación!H20</f>
        <v>34.734133790737566</v>
      </c>
      <c r="D27" s="529">
        <f>Reprobación!K20</f>
        <v>34.717484799050865</v>
      </c>
      <c r="E27" s="529">
        <f>Reprobación!N20</f>
        <v>51.27041742286751</v>
      </c>
      <c r="F27" s="529">
        <f>Reprobación!Q20</f>
        <v>31.939586645468999</v>
      </c>
      <c r="G27" s="529">
        <f>Reprobación!T20</f>
        <v>51.007802340702213</v>
      </c>
      <c r="H27" s="529">
        <f t="shared" si="0"/>
        <v>19.068215695233214</v>
      </c>
      <c r="J27" s="1">
        <f>RANK(Tabla7232[[#This Row],[Variación
último año]],$H$17:$H$50)</f>
        <v>6</v>
      </c>
      <c r="K27" s="75"/>
    </row>
    <row r="28" spans="1:11" ht="14.1" customHeight="1">
      <c r="A28" s="526" t="s">
        <v>22</v>
      </c>
      <c r="B28" s="529">
        <f>Reprobación!E21</f>
        <v>26.205962059620596</v>
      </c>
      <c r="C28" s="529">
        <f>Reprobación!H21</f>
        <v>29.485219164118249</v>
      </c>
      <c r="D28" s="529">
        <f>Reprobación!K21</f>
        <v>25.72163475278651</v>
      </c>
      <c r="E28" s="529">
        <f>Reprobación!N21</f>
        <v>41.556692701319683</v>
      </c>
      <c r="F28" s="529">
        <f>Reprobación!Q21</f>
        <v>33.835800807537012</v>
      </c>
      <c r="G28" s="529">
        <f>Reprobación!T21</f>
        <v>38.377192982456144</v>
      </c>
      <c r="H28" s="529">
        <f t="shared" si="0"/>
        <v>4.5413921749191317</v>
      </c>
      <c r="J28" s="1">
        <f>RANK(Tabla7232[[#This Row],[Variación
último año]],$H$17:$H$50)</f>
        <v>28</v>
      </c>
      <c r="K28" s="75"/>
    </row>
    <row r="29" spans="1:11" ht="14.1" customHeight="1">
      <c r="A29" s="526" t="s">
        <v>23</v>
      </c>
      <c r="B29" s="529">
        <f>Reprobación!E22</f>
        <v>21.373401700525736</v>
      </c>
      <c r="C29" s="529">
        <f>Reprobación!H22</f>
        <v>24.446066074034761</v>
      </c>
      <c r="D29" s="529">
        <f>Reprobación!K22</f>
        <v>26.664482306684139</v>
      </c>
      <c r="E29" s="529">
        <f>Reprobación!N22</f>
        <v>40.7641196013289</v>
      </c>
      <c r="F29" s="529">
        <f>Reprobación!Q22</f>
        <v>28.004350190320825</v>
      </c>
      <c r="G29" s="529">
        <f>Reprobación!T22</f>
        <v>36.025848142164776</v>
      </c>
      <c r="H29" s="529">
        <f t="shared" si="0"/>
        <v>8.0214979518439513</v>
      </c>
      <c r="J29" s="1">
        <f>RANK(Tabla7232[[#This Row],[Variación
último año]],$H$17:$H$50)</f>
        <v>17</v>
      </c>
      <c r="K29" s="75"/>
    </row>
    <row r="30" spans="1:11" ht="14.1" customHeight="1">
      <c r="A30" s="526" t="s">
        <v>24</v>
      </c>
      <c r="B30" s="529">
        <f>Reprobación!E23</f>
        <v>23.767550863803223</v>
      </c>
      <c r="C30" s="529">
        <f>Reprobación!H23</f>
        <v>24.457128414667537</v>
      </c>
      <c r="D30" s="529">
        <f>Reprobación!K23</f>
        <v>25.027832491222064</v>
      </c>
      <c r="E30" s="529">
        <f>Reprobación!N23</f>
        <v>40.826922268465971</v>
      </c>
      <c r="F30" s="529">
        <f>Reprobación!Q23</f>
        <v>26.515308447611552</v>
      </c>
      <c r="G30" s="529">
        <f>Reprobación!T23</f>
        <v>35.823506410652179</v>
      </c>
      <c r="H30" s="529">
        <f t="shared" si="0"/>
        <v>9.3081979630406266</v>
      </c>
      <c r="J30" s="1">
        <f>RANK(Tabla7232[[#This Row],[Variación
último año]],$H$17:$H$50)</f>
        <v>14</v>
      </c>
      <c r="K30" s="75"/>
    </row>
    <row r="31" spans="1:11" ht="14.1" customHeight="1">
      <c r="A31" s="526" t="s">
        <v>25</v>
      </c>
      <c r="B31" s="529">
        <f>Reprobación!E24</f>
        <v>16.586675343691532</v>
      </c>
      <c r="C31" s="529">
        <f>Reprobación!H24</f>
        <v>15.186125211505921</v>
      </c>
      <c r="D31" s="529">
        <f>Reprobación!K24</f>
        <v>15.786771626593652</v>
      </c>
      <c r="E31" s="529">
        <f>Reprobación!N24</f>
        <v>26.734000715051842</v>
      </c>
      <c r="F31" s="529">
        <f>Reprobación!Q24</f>
        <v>23.860182370820667</v>
      </c>
      <c r="G31" s="529">
        <f>Reprobación!T24</f>
        <v>32.832483677667476</v>
      </c>
      <c r="H31" s="529">
        <f t="shared" si="0"/>
        <v>8.9723013068468092</v>
      </c>
      <c r="J31" s="1">
        <f>RANK(Tabla7232[[#This Row],[Variación
último año]],$H$17:$H$50)</f>
        <v>15</v>
      </c>
      <c r="K31" s="75"/>
    </row>
    <row r="32" spans="1:11" ht="14.1" customHeight="1">
      <c r="A32" s="526" t="s">
        <v>26</v>
      </c>
      <c r="B32" s="529">
        <f>Reprobación!E25</f>
        <v>16.021548284118118</v>
      </c>
      <c r="C32" s="529">
        <f>Reprobación!H25</f>
        <v>21.064962726304579</v>
      </c>
      <c r="D32" s="529">
        <f>Reprobación!K25</f>
        <v>21.224148736160434</v>
      </c>
      <c r="E32" s="529">
        <f>Reprobación!N25</f>
        <v>36.921069797782124</v>
      </c>
      <c r="F32" s="529">
        <f>Reprobación!Q25</f>
        <v>31.574486119940666</v>
      </c>
      <c r="G32" s="529">
        <f>Reprobación!T25</f>
        <v>73.153076431764958</v>
      </c>
      <c r="H32" s="529">
        <f t="shared" si="0"/>
        <v>41.578590311824293</v>
      </c>
      <c r="J32" s="1">
        <f>RANK(Tabla7232[[#This Row],[Variación
último año]],$H$17:$H$50)</f>
        <v>2</v>
      </c>
      <c r="K32" s="75"/>
    </row>
    <row r="33" spans="1:14" ht="14.1" customHeight="1">
      <c r="A33" s="526" t="s">
        <v>27</v>
      </c>
      <c r="B33" s="529">
        <f>Reprobación!E26</f>
        <v>31.744988498192573</v>
      </c>
      <c r="C33" s="529">
        <f>Reprobación!H26</f>
        <v>35.232136977280213</v>
      </c>
      <c r="D33" s="529">
        <f>Reprobación!K26</f>
        <v>32.253618194348725</v>
      </c>
      <c r="E33" s="529">
        <f>Reprobación!N26</f>
        <v>49.851042701092354</v>
      </c>
      <c r="F33" s="529">
        <f>Reprobación!Q26</f>
        <v>32.237871674491394</v>
      </c>
      <c r="G33" s="529">
        <f>Reprobación!T26</f>
        <v>54.812398042414358</v>
      </c>
      <c r="H33" s="529">
        <f t="shared" si="0"/>
        <v>22.574526367922964</v>
      </c>
      <c r="J33" s="1">
        <f>RANK(Tabla7232[[#This Row],[Variación
último año]],$H$17:$H$50)</f>
        <v>4</v>
      </c>
      <c r="K33" s="75"/>
    </row>
    <row r="34" spans="1:14" ht="14.1" customHeight="1">
      <c r="A34" s="526" t="s">
        <v>28</v>
      </c>
      <c r="B34" s="529">
        <f>Reprobación!E27</f>
        <v>27.585996584532811</v>
      </c>
      <c r="C34" s="529">
        <f>Reprobación!H27</f>
        <v>26.379761558592612</v>
      </c>
      <c r="D34" s="529">
        <f>Reprobación!K27</f>
        <v>30.857464155186953</v>
      </c>
      <c r="E34" s="529">
        <f>Reprobación!N27</f>
        <v>29.612975750762804</v>
      </c>
      <c r="F34" s="529">
        <f>Reprobación!Q27</f>
        <v>28.4197936911347</v>
      </c>
      <c r="G34" s="529">
        <f>Reprobación!T27</f>
        <v>32.359140087115357</v>
      </c>
      <c r="H34" s="529">
        <f t="shared" si="0"/>
        <v>3.9393463959806567</v>
      </c>
      <c r="J34" s="1">
        <f>RANK(Tabla7232[[#This Row],[Variación
último año]],$H$17:$H$50)</f>
        <v>29</v>
      </c>
      <c r="K34" s="75"/>
    </row>
    <row r="35" spans="1:14" ht="14.1" customHeight="1">
      <c r="A35" s="526" t="s">
        <v>29</v>
      </c>
      <c r="B35" s="529">
        <f>Reprobación!E28</f>
        <v>13.834726090993502</v>
      </c>
      <c r="C35" s="529">
        <f>Reprobación!H28</f>
        <v>11.926353393789503</v>
      </c>
      <c r="D35" s="529">
        <f>Reprobación!K28</f>
        <v>12.789400278940027</v>
      </c>
      <c r="E35" s="529">
        <f>Reprobación!N28</f>
        <v>23.975869809203143</v>
      </c>
      <c r="F35" s="529">
        <f>Reprobación!Q28</f>
        <v>18.154269972451793</v>
      </c>
      <c r="G35" s="529">
        <f>Reprobación!T28</f>
        <v>28.995832773222208</v>
      </c>
      <c r="H35" s="529">
        <f t="shared" si="0"/>
        <v>10.841562800770415</v>
      </c>
      <c r="J35" s="1">
        <f>RANK(Tabla7232[[#This Row],[Variación
último año]],$H$17:$H$50)</f>
        <v>12</v>
      </c>
      <c r="K35" s="75"/>
    </row>
    <row r="36" spans="1:14" ht="14.1" customHeight="1">
      <c r="A36" s="526" t="s">
        <v>30</v>
      </c>
      <c r="B36" s="529">
        <f>Reprobación!E29</f>
        <v>23.258128732581287</v>
      </c>
      <c r="C36" s="529">
        <f>Reprobación!H29</f>
        <v>27.543424317617866</v>
      </c>
      <c r="D36" s="529">
        <f>Reprobación!K29</f>
        <v>28.326554328878562</v>
      </c>
      <c r="E36" s="529">
        <f>Reprobación!N29</f>
        <v>58.730614589316488</v>
      </c>
      <c r="F36" s="529">
        <f>Reprobación!Q29</f>
        <v>42.129900526623757</v>
      </c>
      <c r="G36" s="529">
        <f>Reprobación!T29</f>
        <v>58.045640725570514</v>
      </c>
      <c r="H36" s="529">
        <f t="shared" si="0"/>
        <v>15.915740198946757</v>
      </c>
      <c r="J36" s="1">
        <f>RANK(Tabla7232[[#This Row],[Variación
último año]],$H$17:$H$50)</f>
        <v>8</v>
      </c>
      <c r="K36" s="75"/>
      <c r="N36" s="29"/>
    </row>
    <row r="37" spans="1:14" ht="14.1" customHeight="1">
      <c r="A37" s="526" t="s">
        <v>31</v>
      </c>
      <c r="B37" s="529">
        <f>Reprobación!E30</f>
        <v>19.723661485319514</v>
      </c>
      <c r="C37" s="529">
        <f>Reprobación!H30</f>
        <v>25.536723163841806</v>
      </c>
      <c r="D37" s="529">
        <f>Reprobación!K30</f>
        <v>22.421855771597343</v>
      </c>
      <c r="E37" s="529">
        <f>Reprobación!N30</f>
        <v>58.403674280039716</v>
      </c>
      <c r="F37" s="529">
        <f>Reprobación!Q30</f>
        <v>20.998892852749414</v>
      </c>
      <c r="G37" s="529">
        <f>Reprobación!T30</f>
        <v>35.618186035722573</v>
      </c>
      <c r="H37" s="529">
        <f t="shared" si="0"/>
        <v>14.619293182973159</v>
      </c>
      <c r="J37" s="1">
        <f>RANK(Tabla7232[[#This Row],[Variación
último año]],$H$17:$H$50)</f>
        <v>10</v>
      </c>
      <c r="K37" s="75"/>
    </row>
    <row r="38" spans="1:14" ht="14.1" customHeight="1">
      <c r="A38" s="526" t="s">
        <v>32</v>
      </c>
      <c r="B38" s="529">
        <f>Reprobación!E31</f>
        <v>34.958013873676528</v>
      </c>
      <c r="C38" s="529">
        <f>Reprobación!H31</f>
        <v>37.586014506230242</v>
      </c>
      <c r="D38" s="529">
        <f>Reprobación!K31</f>
        <v>81.477251094612598</v>
      </c>
      <c r="E38" s="529">
        <f>Reprobación!N31</f>
        <v>56.221286370597248</v>
      </c>
      <c r="F38" s="529">
        <f>Reprobación!Q31</f>
        <v>38.81481481481481</v>
      </c>
      <c r="G38" s="529">
        <f>Reprobación!T31</f>
        <v>46.727177517891427</v>
      </c>
      <c r="H38" s="529">
        <f t="shared" si="0"/>
        <v>7.9123627030766173</v>
      </c>
      <c r="J38" s="1">
        <f>RANK(Tabla7232[[#This Row],[Variación
último año]],$H$17:$H$50)</f>
        <v>18</v>
      </c>
      <c r="K38" s="75"/>
    </row>
    <row r="39" spans="1:14" ht="14.1" customHeight="1">
      <c r="A39" s="526" t="s">
        <v>33</v>
      </c>
      <c r="B39" s="529">
        <f>Reprobación!E32</f>
        <v>25.407779171894607</v>
      </c>
      <c r="C39" s="529">
        <f>Reprobación!H32</f>
        <v>24.683000214915108</v>
      </c>
      <c r="D39" s="529">
        <f>Reprobación!K32</f>
        <v>22.30769230769231</v>
      </c>
      <c r="E39" s="529">
        <f>Reprobación!N32</f>
        <v>36.597695744180584</v>
      </c>
      <c r="F39" s="529">
        <f>Reprobación!Q32</f>
        <v>33.944486885663352</v>
      </c>
      <c r="G39" s="529">
        <f>Reprobación!T32</f>
        <v>39.069604756908014</v>
      </c>
      <c r="H39" s="529">
        <f t="shared" si="0"/>
        <v>5.1251178712446617</v>
      </c>
      <c r="J39" s="1">
        <f>RANK(Tabla7232[[#This Row],[Variación
último año]],$H$17:$H$50)</f>
        <v>26</v>
      </c>
      <c r="K39" s="75"/>
    </row>
    <row r="40" spans="1:14" ht="14.1" customHeight="1">
      <c r="A40" s="526" t="s">
        <v>34</v>
      </c>
      <c r="B40" s="529">
        <f>Reprobación!E33</f>
        <v>39.885359445903987</v>
      </c>
      <c r="C40" s="529">
        <f>Reprobación!H33</f>
        <v>35.403100775193799</v>
      </c>
      <c r="D40" s="529">
        <f>Reprobación!K33</f>
        <v>34.484325306678784</v>
      </c>
      <c r="E40" s="529">
        <f>Reprobación!N33</f>
        <v>47.002278553118771</v>
      </c>
      <c r="F40" s="529">
        <f>Reprobación!Q33</f>
        <v>43.847903802404943</v>
      </c>
      <c r="G40" s="529">
        <f>Reprobación!T33</f>
        <v>46.232899129410228</v>
      </c>
      <c r="H40" s="529">
        <f t="shared" si="0"/>
        <v>2.384995327005285</v>
      </c>
      <c r="J40" s="1">
        <f>RANK(Tabla7232[[#This Row],[Variación
último año]],$H$17:$H$50)</f>
        <v>32</v>
      </c>
      <c r="K40" s="75"/>
    </row>
    <row r="41" spans="1:14" ht="14.1" customHeight="1">
      <c r="A41" s="526" t="s">
        <v>35</v>
      </c>
      <c r="B41" s="529">
        <f>Reprobación!E34</f>
        <v>17.059377945334589</v>
      </c>
      <c r="C41" s="529">
        <f>Reprobación!H34</f>
        <v>16.709464416727808</v>
      </c>
      <c r="D41" s="529">
        <f>Reprobación!K34</f>
        <v>16.79646017699115</v>
      </c>
      <c r="E41" s="529">
        <f>Reprobación!N34</f>
        <v>36.50461752918627</v>
      </c>
      <c r="F41" s="529">
        <f>Reprobación!Q34</f>
        <v>26.07449856733524</v>
      </c>
      <c r="G41" s="529">
        <f>Reprobación!T34</f>
        <v>33.368513632365875</v>
      </c>
      <c r="H41" s="529">
        <f t="shared" si="0"/>
        <v>7.294015065030635</v>
      </c>
      <c r="J41" s="1">
        <f>RANK(Tabla7232[[#This Row],[Variación
último año]],$H$17:$H$50)</f>
        <v>20</v>
      </c>
      <c r="K41" s="75"/>
    </row>
    <row r="42" spans="1:14" ht="14.1" customHeight="1">
      <c r="A42" s="526" t="s">
        <v>36</v>
      </c>
      <c r="B42" s="529">
        <f>Reprobación!E35</f>
        <v>24.576936008069037</v>
      </c>
      <c r="C42" s="529">
        <f>Reprobación!H35</f>
        <v>26.060804899387573</v>
      </c>
      <c r="D42" s="529">
        <f>Reprobación!K35</f>
        <v>27.130697123154835</v>
      </c>
      <c r="E42" s="529">
        <f>Reprobación!N35</f>
        <v>43.680586406041762</v>
      </c>
      <c r="F42" s="529">
        <f>Reprobación!Q35</f>
        <v>33.699182439242911</v>
      </c>
      <c r="G42" s="529">
        <f>Reprobación!T35</f>
        <v>38.991615941196741</v>
      </c>
      <c r="H42" s="529">
        <f t="shared" si="0"/>
        <v>5.2924335019538304</v>
      </c>
      <c r="J42" s="1">
        <f>RANK(Tabla7232[[#This Row],[Variación
último año]],$H$17:$H$50)</f>
        <v>25</v>
      </c>
      <c r="K42" s="75"/>
    </row>
    <row r="43" spans="1:14" ht="14.1" customHeight="1">
      <c r="A43" s="526" t="s">
        <v>37</v>
      </c>
      <c r="B43" s="529">
        <f>Reprobación!E36</f>
        <v>10.58218076551946</v>
      </c>
      <c r="C43" s="529">
        <f>Reprobación!H36</f>
        <v>23.305358295674626</v>
      </c>
      <c r="D43" s="529">
        <f>Reprobación!K36</f>
        <v>21.389159363842907</v>
      </c>
      <c r="E43" s="529">
        <f>Reprobación!N36</f>
        <v>38.061797752808992</v>
      </c>
      <c r="F43" s="529">
        <f>Reprobación!Q36</f>
        <v>28.359683794466399</v>
      </c>
      <c r="G43" s="529">
        <f>Reprobación!T36</f>
        <v>38.390379278445884</v>
      </c>
      <c r="H43" s="529">
        <f t="shared" si="0"/>
        <v>10.030695483979486</v>
      </c>
      <c r="J43" s="1">
        <f>RANK(Tabla7232[[#This Row],[Variación
último año]],$H$17:$H$50)</f>
        <v>13</v>
      </c>
      <c r="K43" s="75"/>
    </row>
    <row r="44" spans="1:14" ht="14.1" customHeight="1">
      <c r="A44" s="526" t="s">
        <v>38</v>
      </c>
      <c r="B44" s="529">
        <f>Reprobación!E37</f>
        <v>21.966504592112372</v>
      </c>
      <c r="C44" s="529">
        <f>Reprobación!H37</f>
        <v>23.886995712872373</v>
      </c>
      <c r="D44" s="529">
        <f>Reprobación!K37</f>
        <v>17.930732135028496</v>
      </c>
      <c r="E44" s="529">
        <f>Reprobación!N37</f>
        <v>35.306100568242741</v>
      </c>
      <c r="F44" s="529">
        <f>Reprobación!Q37</f>
        <v>23.081057837024296</v>
      </c>
      <c r="G44" s="529">
        <f>Reprobación!T37</f>
        <v>34.152495885902354</v>
      </c>
      <c r="H44" s="529">
        <f t="shared" si="0"/>
        <v>11.071438048878058</v>
      </c>
      <c r="J44" s="1">
        <f>RANK(Tabla7232[[#This Row],[Variación
último año]],$H$17:$H$50)</f>
        <v>11</v>
      </c>
      <c r="K44" s="75"/>
    </row>
    <row r="45" spans="1:14" ht="14.1" customHeight="1">
      <c r="A45" s="526" t="s">
        <v>39</v>
      </c>
      <c r="B45" s="529">
        <f>Reprobación!E38</f>
        <v>27.988205942390564</v>
      </c>
      <c r="C45" s="529">
        <f>Reprobación!H38</f>
        <v>30.85812112133533</v>
      </c>
      <c r="D45" s="529">
        <f>Reprobación!K38</f>
        <v>26.254251700680271</v>
      </c>
      <c r="E45" s="529">
        <f>Reprobación!N38</f>
        <v>45.835916511675968</v>
      </c>
      <c r="F45" s="529">
        <f>Reprobación!Q38</f>
        <v>29.096597575283532</v>
      </c>
      <c r="G45" s="529">
        <f>Reprobación!T38</f>
        <v>47.356409281095473</v>
      </c>
      <c r="H45" s="529">
        <f t="shared" si="0"/>
        <v>18.259811705811941</v>
      </c>
      <c r="J45" s="1">
        <f>RANK(Tabla7232[[#This Row],[Variación
último año]],$H$17:$H$50)</f>
        <v>7</v>
      </c>
      <c r="K45" s="75"/>
    </row>
    <row r="46" spans="1:14" ht="14.1" customHeight="1">
      <c r="A46" s="526" t="s">
        <v>40</v>
      </c>
      <c r="B46" s="529">
        <f>Reprobación!E39</f>
        <v>41.521486643437861</v>
      </c>
      <c r="C46" s="529">
        <f>Reprobación!H39</f>
        <v>40.648095508811828</v>
      </c>
      <c r="D46" s="529">
        <f>Reprobación!K39</f>
        <v>45.700824499411077</v>
      </c>
      <c r="E46" s="529">
        <f>Reprobación!N39</f>
        <v>55.813953488372093</v>
      </c>
      <c r="F46" s="529">
        <f>Reprobación!Q39</f>
        <v>51.180124223602483</v>
      </c>
      <c r="G46" s="529">
        <f>Reprobación!T39</f>
        <v>54.961340206185568</v>
      </c>
      <c r="H46" s="529">
        <f>G46-F46</f>
        <v>3.7812159825830847</v>
      </c>
      <c r="J46" s="1">
        <f>RANK(Tabla7232[[#This Row],[Variación
último año]],$H$17:$H$50)</f>
        <v>30</v>
      </c>
      <c r="K46" s="75"/>
    </row>
    <row r="47" spans="1:14" ht="14.1" customHeight="1">
      <c r="A47" s="530" t="s">
        <v>41</v>
      </c>
      <c r="B47" s="543">
        <f>Reprobación!E40</f>
        <v>24.368127100326586</v>
      </c>
      <c r="C47" s="543">
        <f>Reprobación!H40</f>
        <v>25.413181744968554</v>
      </c>
      <c r="D47" s="543">
        <f>Reprobación!K40</f>
        <v>26.263193486006699</v>
      </c>
      <c r="E47" s="543">
        <f>Reprobación!N40</f>
        <v>40.029656828131621</v>
      </c>
      <c r="F47" s="543">
        <f>Reprobación!Q40</f>
        <v>29.814404108789542</v>
      </c>
      <c r="G47" s="543">
        <f>Reprobación!T40</f>
        <v>38.235767004563129</v>
      </c>
      <c r="H47" s="543">
        <f>G47-F47</f>
        <v>8.4213628957735871</v>
      </c>
      <c r="J47" s="1">
        <f>RANK(Tabla7232[[#This Row],[Variación
último año]],$H$17:$H$50)</f>
        <v>16</v>
      </c>
      <c r="K47" s="75"/>
    </row>
    <row r="48" spans="1:14" ht="14.1" customHeight="1">
      <c r="A48" s="526" t="s">
        <v>78</v>
      </c>
      <c r="B48" s="529">
        <f>Reprobación!E41</f>
        <v>35.790992146177267</v>
      </c>
      <c r="C48" s="529">
        <f>Reprobación!H41</f>
        <v>33.982395928182854</v>
      </c>
      <c r="D48" s="529">
        <f>Reprobación!K41</f>
        <v>39.412173108076836</v>
      </c>
      <c r="E48" s="529">
        <f>Reprobación!N41</f>
        <v>53.3040339036258</v>
      </c>
      <c r="F48" s="529">
        <f>Reprobación!Q41</f>
        <v>30.371418305937304</v>
      </c>
      <c r="G48" s="529">
        <f>Reprobación!T41</f>
        <v>53.718447480322084</v>
      </c>
      <c r="H48" s="529">
        <f>G48-F48</f>
        <v>23.34702917438478</v>
      </c>
      <c r="K48" s="75"/>
    </row>
    <row r="49" spans="1:18" ht="14.1" customHeight="1">
      <c r="A49" s="526" t="s">
        <v>43</v>
      </c>
      <c r="B49" s="529">
        <f>Reprobación!E42</f>
        <v>28.725925925925928</v>
      </c>
      <c r="C49" s="529">
        <f>Reprobación!H42</f>
        <v>26.222558667676005</v>
      </c>
      <c r="D49" s="529">
        <f>Reprobación!K42</f>
        <v>28.121502797761789</v>
      </c>
      <c r="E49" s="529">
        <f>Reprobación!N42</f>
        <v>43.929534994445326</v>
      </c>
      <c r="F49" s="529">
        <f>Reprobación!Q42</f>
        <v>30.725819093901862</v>
      </c>
      <c r="G49" s="529">
        <f>Reprobación!T42</f>
        <v>37.805642633228842</v>
      </c>
      <c r="H49" s="529">
        <f>G49-F49</f>
        <v>7.0798235393269806</v>
      </c>
      <c r="K49" s="75"/>
    </row>
    <row r="50" spans="1:18" ht="14.1" customHeight="1">
      <c r="A50" s="530" t="s">
        <v>44</v>
      </c>
      <c r="B50" s="543">
        <f>Reprobación!E43</f>
        <v>34.845209527398211</v>
      </c>
      <c r="C50" s="543">
        <f>Reprobación!H43</f>
        <v>32.945626668824339</v>
      </c>
      <c r="D50" s="543">
        <f>Reprobación!K43</f>
        <v>37.98443343778429</v>
      </c>
      <c r="E50" s="543">
        <f>Reprobación!N43</f>
        <v>52.143502691657829</v>
      </c>
      <c r="F50" s="543">
        <f>Reprobación!Q43</f>
        <v>30.415823692325823</v>
      </c>
      <c r="G50" s="543">
        <f>Reprobación!T43</f>
        <v>51.711733080328905</v>
      </c>
      <c r="H50" s="543">
        <f>G50-F50</f>
        <v>21.295909388003082</v>
      </c>
      <c r="K50" s="75"/>
    </row>
    <row r="51" spans="1:18" s="471" customFormat="1" ht="6" customHeight="1">
      <c r="A51" s="764"/>
      <c r="B51" s="764"/>
      <c r="C51" s="764"/>
      <c r="D51" s="764"/>
      <c r="E51" s="764"/>
      <c r="F51" s="764"/>
      <c r="G51" s="764"/>
      <c r="H51" s="764"/>
      <c r="I51" s="469"/>
      <c r="J51" s="469"/>
      <c r="K51" s="470"/>
      <c r="M51" s="472"/>
      <c r="N51" s="472"/>
      <c r="O51" s="472"/>
      <c r="P51" s="472"/>
      <c r="Q51" s="472"/>
      <c r="R51" s="472"/>
    </row>
    <row r="52" spans="1:18" s="471" customFormat="1" ht="23.25" customHeight="1">
      <c r="A52" s="723" t="s">
        <v>451</v>
      </c>
      <c r="B52" s="723"/>
      <c r="C52" s="723"/>
      <c r="D52" s="723"/>
      <c r="E52" s="723"/>
      <c r="F52" s="723"/>
      <c r="G52" s="723"/>
      <c r="H52" s="723"/>
      <c r="I52" s="469"/>
      <c r="J52" s="469"/>
      <c r="K52" s="470"/>
      <c r="M52" s="472"/>
      <c r="N52" s="472"/>
      <c r="O52" s="472"/>
      <c r="P52" s="472"/>
      <c r="Q52" s="472"/>
      <c r="R52" s="472"/>
    </row>
    <row r="53" spans="1:18" ht="13.5" customHeight="1">
      <c r="A53" s="473"/>
      <c r="B53" s="473"/>
      <c r="C53" s="473"/>
      <c r="D53" s="473"/>
      <c r="E53" s="473"/>
      <c r="F53" s="473"/>
      <c r="G53" s="473"/>
      <c r="H53" s="473"/>
    </row>
    <row r="54" spans="1:18" ht="54" customHeight="1">
      <c r="A54" s="473"/>
      <c r="B54" s="473"/>
      <c r="C54" s="473"/>
      <c r="D54" s="473"/>
      <c r="E54" s="473"/>
      <c r="F54" s="473"/>
      <c r="G54" s="473"/>
      <c r="H54" s="473"/>
    </row>
    <row r="55" spans="1:18" ht="15.75">
      <c r="A55" s="10"/>
      <c r="B55" s="11"/>
      <c r="C55" s="11"/>
      <c r="D55" s="11"/>
      <c r="E55" s="11"/>
      <c r="F55" s="11"/>
      <c r="G55" s="11"/>
      <c r="H55" s="10"/>
    </row>
    <row r="56" spans="1:18" ht="15.75">
      <c r="A56" s="10"/>
      <c r="B56" s="11"/>
      <c r="C56" s="11"/>
      <c r="D56" s="11"/>
      <c r="E56" s="11"/>
      <c r="F56" s="11"/>
      <c r="G56" s="11"/>
      <c r="H56" s="10"/>
    </row>
    <row r="57" spans="1:18" ht="15.75">
      <c r="A57" s="10"/>
      <c r="B57" s="11"/>
      <c r="C57" s="11"/>
      <c r="D57" s="11"/>
      <c r="E57" s="11"/>
      <c r="F57" s="11"/>
      <c r="G57" s="11"/>
      <c r="H57" s="10"/>
    </row>
    <row r="58" spans="1:18" ht="15.75">
      <c r="A58" s="10"/>
      <c r="B58" s="11"/>
      <c r="C58" s="11"/>
      <c r="D58" s="11"/>
      <c r="E58" s="11"/>
      <c r="F58" s="11"/>
      <c r="G58" s="11"/>
      <c r="H58" s="10"/>
    </row>
    <row r="59" spans="1:18" ht="15.75">
      <c r="A59" s="10"/>
      <c r="B59" s="11"/>
      <c r="C59" s="11"/>
      <c r="D59" s="11"/>
      <c r="E59" s="11"/>
      <c r="F59" s="11"/>
      <c r="G59" s="11"/>
      <c r="H59" s="10"/>
    </row>
    <row r="60" spans="1:18" ht="15.75">
      <c r="A60" s="10"/>
      <c r="B60" s="11"/>
      <c r="C60" s="11"/>
      <c r="D60" s="11"/>
      <c r="E60" s="11"/>
      <c r="F60" s="11"/>
      <c r="G60" s="11"/>
      <c r="H60" s="10"/>
    </row>
    <row r="61" spans="1:18" ht="15.75">
      <c r="A61" s="10"/>
      <c r="B61" s="11"/>
      <c r="C61" s="11"/>
      <c r="D61" s="11"/>
      <c r="E61" s="11"/>
      <c r="F61" s="11"/>
      <c r="G61" s="11"/>
      <c r="H61" s="10"/>
    </row>
    <row r="62" spans="1:18" ht="15.75">
      <c r="A62" s="10"/>
      <c r="B62" s="11"/>
      <c r="C62" s="11"/>
      <c r="D62" s="11"/>
      <c r="E62" s="11"/>
      <c r="F62" s="11"/>
      <c r="G62" s="11"/>
      <c r="H62" s="10"/>
    </row>
    <row r="63" spans="1:18" ht="15.75">
      <c r="A63" s="10"/>
      <c r="B63" s="11"/>
      <c r="C63" s="11"/>
      <c r="D63" s="11"/>
      <c r="E63" s="11"/>
      <c r="F63" s="11"/>
      <c r="G63" s="11"/>
      <c r="H63" s="10"/>
    </row>
    <row r="64" spans="1:18" ht="15.75">
      <c r="A64" s="10"/>
      <c r="B64" s="11"/>
      <c r="C64" s="11"/>
      <c r="D64" s="11"/>
      <c r="E64" s="11"/>
      <c r="F64" s="11"/>
      <c r="G64" s="11"/>
      <c r="H64" s="10"/>
    </row>
    <row r="65" spans="1:8" ht="15.75">
      <c r="A65" s="10"/>
      <c r="B65" s="11"/>
      <c r="C65" s="11"/>
      <c r="D65" s="11"/>
      <c r="E65" s="11"/>
      <c r="F65" s="11"/>
      <c r="G65" s="11"/>
      <c r="H65" s="10"/>
    </row>
    <row r="66" spans="1:8" ht="15.75">
      <c r="A66" s="10"/>
      <c r="B66" s="11"/>
      <c r="C66" s="11"/>
      <c r="D66" s="11"/>
      <c r="E66" s="11"/>
      <c r="F66" s="11"/>
      <c r="G66" s="11"/>
      <c r="H66" s="10"/>
    </row>
    <row r="67" spans="1:8" ht="15.75">
      <c r="A67" s="10"/>
      <c r="B67" s="11"/>
      <c r="C67" s="11"/>
      <c r="D67" s="11"/>
      <c r="E67" s="11"/>
      <c r="F67" s="11"/>
      <c r="G67" s="11"/>
      <c r="H67" s="10"/>
    </row>
    <row r="68" spans="1:8" ht="15.75">
      <c r="A68" s="10"/>
      <c r="B68" s="11"/>
      <c r="C68" s="11"/>
      <c r="D68" s="11"/>
      <c r="E68" s="11"/>
      <c r="F68" s="11"/>
      <c r="G68" s="11"/>
      <c r="H68" s="10"/>
    </row>
    <row r="69" spans="1:8" ht="15.75">
      <c r="A69" s="10"/>
      <c r="B69" s="11"/>
      <c r="C69" s="11"/>
      <c r="D69" s="11"/>
      <c r="E69" s="11"/>
      <c r="F69" s="11"/>
      <c r="G69" s="11"/>
      <c r="H69" s="10"/>
    </row>
    <row r="70" spans="1:8" ht="15.75">
      <c r="A70" s="10"/>
      <c r="B70" s="11"/>
      <c r="C70" s="11"/>
      <c r="D70" s="11"/>
      <c r="E70" s="11"/>
      <c r="F70" s="11"/>
      <c r="G70" s="11"/>
      <c r="H70" s="10"/>
    </row>
    <row r="71" spans="1:8" ht="15.75">
      <c r="A71" s="10"/>
      <c r="B71" s="11"/>
      <c r="C71" s="11"/>
      <c r="D71" s="11"/>
      <c r="E71" s="11"/>
      <c r="F71" s="11"/>
      <c r="G71" s="11"/>
      <c r="H71" s="10"/>
    </row>
    <row r="72" spans="1:8" ht="15.75">
      <c r="A72" s="10"/>
      <c r="B72" s="11"/>
      <c r="C72" s="11"/>
      <c r="D72" s="11"/>
      <c r="E72" s="11"/>
      <c r="F72" s="11"/>
      <c r="G72" s="11"/>
      <c r="H72" s="10"/>
    </row>
    <row r="73" spans="1:8" ht="15.75">
      <c r="A73" s="10"/>
      <c r="B73" s="11"/>
      <c r="C73" s="11"/>
      <c r="D73" s="11"/>
      <c r="E73" s="11"/>
      <c r="F73" s="11"/>
      <c r="G73" s="11"/>
      <c r="H73" s="10"/>
    </row>
    <row r="74" spans="1:8" ht="15.75">
      <c r="A74" s="10"/>
      <c r="B74" s="11"/>
      <c r="C74" s="11"/>
      <c r="D74" s="11"/>
      <c r="E74" s="11"/>
      <c r="F74" s="11"/>
      <c r="G74" s="11"/>
      <c r="H74" s="10"/>
    </row>
    <row r="75" spans="1:8" ht="15.75">
      <c r="A75" s="10"/>
      <c r="B75" s="11"/>
      <c r="C75" s="11"/>
      <c r="D75" s="11"/>
      <c r="E75" s="11"/>
      <c r="F75" s="11"/>
      <c r="G75" s="11"/>
      <c r="H75" s="10"/>
    </row>
    <row r="76" spans="1:8" ht="15.75">
      <c r="A76" s="10"/>
      <c r="B76" s="11"/>
      <c r="C76" s="11"/>
      <c r="D76" s="11"/>
      <c r="E76" s="11"/>
      <c r="F76" s="11"/>
      <c r="G76" s="11"/>
      <c r="H76" s="10"/>
    </row>
    <row r="77" spans="1:8" ht="15.75">
      <c r="A77" s="10"/>
      <c r="B77" s="11"/>
      <c r="C77" s="11"/>
      <c r="D77" s="11"/>
      <c r="E77" s="11"/>
      <c r="F77" s="11"/>
      <c r="G77" s="11"/>
      <c r="H77" s="10"/>
    </row>
    <row r="78" spans="1:8" ht="15.75">
      <c r="A78" s="10"/>
      <c r="B78" s="11"/>
      <c r="C78" s="11"/>
      <c r="D78" s="11"/>
      <c r="E78" s="11"/>
      <c r="F78" s="11"/>
      <c r="G78" s="11"/>
      <c r="H78" s="10"/>
    </row>
    <row r="79" spans="1:8" ht="15.75">
      <c r="A79" s="10"/>
      <c r="B79" s="11"/>
      <c r="C79" s="11"/>
      <c r="D79" s="11"/>
      <c r="E79" s="11"/>
      <c r="F79" s="11"/>
      <c r="G79" s="11"/>
      <c r="H79" s="10"/>
    </row>
    <row r="80" spans="1:8" ht="15.75">
      <c r="A80" s="10"/>
      <c r="B80" s="11"/>
      <c r="C80" s="11"/>
      <c r="D80" s="11"/>
      <c r="E80" s="11"/>
      <c r="F80" s="11"/>
      <c r="G80" s="11"/>
      <c r="H80" s="10"/>
    </row>
    <row r="81" spans="1:8" ht="15.75">
      <c r="A81" s="10"/>
      <c r="B81" s="11"/>
      <c r="C81" s="11"/>
      <c r="D81" s="11"/>
      <c r="E81" s="11"/>
      <c r="F81" s="11"/>
      <c r="G81" s="11"/>
      <c r="H81" s="10"/>
    </row>
    <row r="82" spans="1:8" ht="15.75">
      <c r="A82" s="10"/>
      <c r="B82" s="11"/>
      <c r="C82" s="11"/>
      <c r="D82" s="11"/>
      <c r="E82" s="11"/>
      <c r="F82" s="11"/>
      <c r="G82" s="11"/>
      <c r="H82" s="10"/>
    </row>
    <row r="83" spans="1:8" ht="15.75">
      <c r="A83" s="10"/>
      <c r="B83" s="11"/>
      <c r="C83" s="11"/>
      <c r="D83" s="11"/>
      <c r="E83" s="11"/>
      <c r="F83" s="11"/>
      <c r="G83" s="11"/>
      <c r="H83" s="10"/>
    </row>
    <row r="84" spans="1:8" ht="15.75">
      <c r="A84" s="10"/>
      <c r="B84" s="11"/>
      <c r="C84" s="11"/>
      <c r="D84" s="11"/>
      <c r="E84" s="11"/>
      <c r="F84" s="11"/>
      <c r="G84" s="11"/>
      <c r="H84" s="10"/>
    </row>
    <row r="85" spans="1:8" ht="15.75">
      <c r="A85" s="10"/>
      <c r="B85" s="11"/>
      <c r="C85" s="11"/>
      <c r="D85" s="11"/>
      <c r="E85" s="11"/>
      <c r="F85" s="11"/>
      <c r="G85" s="11"/>
      <c r="H85" s="10"/>
    </row>
    <row r="86" spans="1:8" ht="15.75">
      <c r="A86" s="10"/>
      <c r="B86" s="11"/>
      <c r="C86" s="11"/>
      <c r="D86" s="11"/>
      <c r="E86" s="11"/>
      <c r="F86" s="11"/>
      <c r="G86" s="11"/>
      <c r="H86" s="10"/>
    </row>
    <row r="87" spans="1:8" ht="15.75">
      <c r="A87" s="10"/>
      <c r="B87" s="11"/>
      <c r="C87" s="11"/>
      <c r="D87" s="11"/>
      <c r="E87" s="11"/>
      <c r="F87" s="11"/>
      <c r="G87" s="11"/>
      <c r="H87" s="10"/>
    </row>
    <row r="88" spans="1:8" ht="15.75">
      <c r="A88" s="10"/>
      <c r="B88" s="11"/>
      <c r="C88" s="11"/>
      <c r="D88" s="11"/>
      <c r="E88" s="11"/>
      <c r="F88" s="11"/>
      <c r="G88" s="11"/>
      <c r="H88" s="10"/>
    </row>
    <row r="89" spans="1:8" ht="15.75">
      <c r="A89" s="10"/>
      <c r="B89" s="11"/>
      <c r="C89" s="11"/>
      <c r="D89" s="11"/>
      <c r="E89" s="11"/>
      <c r="F89" s="11"/>
      <c r="G89" s="11"/>
      <c r="H89" s="10"/>
    </row>
    <row r="90" spans="1:8" ht="15.75">
      <c r="A90" s="10"/>
      <c r="B90" s="11"/>
      <c r="C90" s="11"/>
      <c r="D90" s="11"/>
      <c r="E90" s="11"/>
      <c r="F90" s="11"/>
      <c r="G90" s="11"/>
      <c r="H90" s="10"/>
    </row>
    <row r="91" spans="1:8" ht="15.75">
      <c r="A91" s="10"/>
      <c r="B91" s="11"/>
      <c r="C91" s="11"/>
      <c r="D91" s="11"/>
      <c r="E91" s="11"/>
      <c r="F91" s="11"/>
      <c r="G91" s="11"/>
      <c r="H91" s="10"/>
    </row>
    <row r="92" spans="1:8" ht="15.75">
      <c r="A92" s="10"/>
      <c r="B92" s="11"/>
      <c r="C92" s="11"/>
      <c r="D92" s="11"/>
      <c r="E92" s="11"/>
      <c r="F92" s="11"/>
      <c r="G92" s="11"/>
      <c r="H92" s="10"/>
    </row>
    <row r="93" spans="1:8" ht="15.75">
      <c r="A93" s="10"/>
      <c r="B93" s="11"/>
      <c r="C93" s="11"/>
      <c r="D93" s="11"/>
      <c r="E93" s="11"/>
      <c r="F93" s="11"/>
      <c r="G93" s="11"/>
      <c r="H93" s="10"/>
    </row>
    <row r="94" spans="1:8" ht="15.75">
      <c r="A94" s="10"/>
      <c r="B94" s="11"/>
      <c r="C94" s="11"/>
      <c r="D94" s="11"/>
      <c r="E94" s="11"/>
      <c r="F94" s="11"/>
      <c r="G94" s="11"/>
      <c r="H94" s="10"/>
    </row>
    <row r="95" spans="1:8" ht="15.75">
      <c r="A95" s="10"/>
      <c r="B95" s="11"/>
      <c r="C95" s="11"/>
      <c r="D95" s="11"/>
      <c r="E95" s="11"/>
      <c r="F95" s="11"/>
      <c r="G95" s="11"/>
      <c r="H95" s="10"/>
    </row>
    <row r="96" spans="1:8" ht="15.75">
      <c r="A96" s="10"/>
      <c r="B96" s="11"/>
      <c r="C96" s="11"/>
      <c r="D96" s="11"/>
      <c r="E96" s="11"/>
      <c r="F96" s="11"/>
      <c r="G96" s="11"/>
      <c r="H96" s="10"/>
    </row>
    <row r="97" spans="1:8" ht="15.75">
      <c r="A97" s="10"/>
      <c r="B97" s="11"/>
      <c r="C97" s="11"/>
      <c r="D97" s="11"/>
      <c r="E97" s="11"/>
      <c r="F97" s="11"/>
      <c r="G97" s="11"/>
      <c r="H97" s="10"/>
    </row>
    <row r="98" spans="1:8" ht="15.75">
      <c r="A98" s="10"/>
      <c r="B98" s="11"/>
      <c r="C98" s="11"/>
      <c r="D98" s="11"/>
      <c r="E98" s="11"/>
      <c r="F98" s="11"/>
      <c r="G98" s="11"/>
      <c r="H98" s="10"/>
    </row>
    <row r="99" spans="1:8" ht="15.75">
      <c r="A99" s="10"/>
      <c r="B99" s="11"/>
      <c r="C99" s="11"/>
      <c r="D99" s="11"/>
      <c r="E99" s="11"/>
      <c r="F99" s="11"/>
      <c r="G99" s="11"/>
      <c r="H99" s="10"/>
    </row>
    <row r="100" spans="1:8" ht="15.75">
      <c r="A100" s="10"/>
      <c r="B100" s="11"/>
      <c r="C100" s="11"/>
      <c r="D100" s="11"/>
      <c r="E100" s="11"/>
      <c r="F100" s="11"/>
      <c r="G100" s="11"/>
      <c r="H100" s="10"/>
    </row>
    <row r="101" spans="1:8" ht="15.75">
      <c r="A101" s="10"/>
      <c r="B101" s="11"/>
      <c r="C101" s="11"/>
      <c r="D101" s="11"/>
      <c r="E101" s="11"/>
      <c r="F101" s="11"/>
      <c r="G101" s="11"/>
      <c r="H101" s="10"/>
    </row>
    <row r="102" spans="1:8" ht="15.75">
      <c r="A102" s="10"/>
      <c r="B102" s="11"/>
      <c r="C102" s="11"/>
      <c r="D102" s="11"/>
      <c r="E102" s="11"/>
      <c r="F102" s="11"/>
      <c r="G102" s="11"/>
      <c r="H102" s="10"/>
    </row>
    <row r="103" spans="1:8" ht="15.75">
      <c r="A103" s="10"/>
      <c r="B103" s="11"/>
      <c r="C103" s="11"/>
      <c r="D103" s="11"/>
      <c r="E103" s="11"/>
      <c r="F103" s="11"/>
      <c r="G103" s="11"/>
      <c r="H103" s="10"/>
    </row>
    <row r="104" spans="1:8" ht="15.75">
      <c r="A104" s="10"/>
      <c r="B104" s="11"/>
      <c r="C104" s="11"/>
      <c r="D104" s="11"/>
      <c r="E104" s="11"/>
      <c r="F104" s="11"/>
      <c r="G104" s="11"/>
      <c r="H104" s="10"/>
    </row>
    <row r="105" spans="1:8" ht="15.75">
      <c r="A105" s="10"/>
      <c r="B105" s="11"/>
      <c r="C105" s="11"/>
      <c r="D105" s="11"/>
      <c r="E105" s="11"/>
      <c r="F105" s="11"/>
      <c r="G105" s="11"/>
      <c r="H105" s="10"/>
    </row>
    <row r="106" spans="1:8" ht="15.75">
      <c r="A106" s="10"/>
      <c r="B106" s="11"/>
      <c r="C106" s="11"/>
      <c r="D106" s="11"/>
      <c r="E106" s="11"/>
      <c r="F106" s="11"/>
      <c r="G106" s="11"/>
      <c r="H106" s="10"/>
    </row>
    <row r="107" spans="1:8" ht="15.75">
      <c r="A107" s="10"/>
      <c r="B107" s="11"/>
      <c r="C107" s="11"/>
      <c r="D107" s="11"/>
      <c r="E107" s="11"/>
      <c r="F107" s="11"/>
      <c r="G107" s="11"/>
      <c r="H107" s="10"/>
    </row>
    <row r="108" spans="1:8" ht="15.75">
      <c r="A108" s="10"/>
      <c r="B108" s="11"/>
      <c r="C108" s="11"/>
      <c r="D108" s="11"/>
      <c r="E108" s="11"/>
      <c r="F108" s="11"/>
      <c r="G108" s="11"/>
      <c r="H108" s="10"/>
    </row>
    <row r="109" spans="1:8" ht="15.75">
      <c r="A109" s="10"/>
      <c r="B109" s="11"/>
      <c r="C109" s="11"/>
      <c r="D109" s="11"/>
      <c r="E109" s="11"/>
      <c r="F109" s="11"/>
      <c r="G109" s="11"/>
      <c r="H109" s="10"/>
    </row>
    <row r="110" spans="1:8" ht="15.75">
      <c r="A110" s="10"/>
      <c r="B110" s="11"/>
      <c r="C110" s="11"/>
      <c r="D110" s="11"/>
      <c r="E110" s="11"/>
      <c r="F110" s="11"/>
      <c r="G110" s="11"/>
      <c r="H110" s="10"/>
    </row>
    <row r="111" spans="1:8" ht="15.75">
      <c r="A111" s="10"/>
      <c r="B111" s="11"/>
      <c r="C111" s="11"/>
      <c r="D111" s="11"/>
      <c r="E111" s="11"/>
      <c r="F111" s="11"/>
      <c r="G111" s="11"/>
      <c r="H111" s="10"/>
    </row>
    <row r="112" spans="1:8" ht="15.75">
      <c r="A112" s="10"/>
      <c r="B112" s="11"/>
      <c r="C112" s="11"/>
      <c r="D112" s="11"/>
      <c r="E112" s="11"/>
      <c r="F112" s="11"/>
      <c r="G112" s="11"/>
      <c r="H112" s="10"/>
    </row>
    <row r="113" spans="1:8" ht="15.75">
      <c r="A113" s="10"/>
      <c r="B113" s="11"/>
      <c r="C113" s="11"/>
      <c r="D113" s="11"/>
      <c r="E113" s="11"/>
      <c r="F113" s="11"/>
      <c r="G113" s="11"/>
      <c r="H113" s="10"/>
    </row>
    <row r="114" spans="1:8" ht="15.75">
      <c r="A114" s="10"/>
      <c r="B114" s="11"/>
      <c r="C114" s="11"/>
      <c r="D114" s="11"/>
      <c r="E114" s="11"/>
      <c r="F114" s="11"/>
      <c r="G114" s="11"/>
      <c r="H114" s="10"/>
    </row>
    <row r="115" spans="1:8" ht="15.75">
      <c r="A115" s="10"/>
      <c r="B115" s="11"/>
      <c r="C115" s="11"/>
      <c r="D115" s="11"/>
      <c r="E115" s="11"/>
      <c r="F115" s="11"/>
      <c r="G115" s="11"/>
      <c r="H115" s="10"/>
    </row>
    <row r="116" spans="1:8" ht="15.75">
      <c r="A116" s="10"/>
      <c r="B116" s="11"/>
      <c r="C116" s="11"/>
      <c r="D116" s="11"/>
      <c r="E116" s="11"/>
      <c r="F116" s="11"/>
      <c r="G116" s="11"/>
      <c r="H116" s="10"/>
    </row>
    <row r="117" spans="1:8" ht="15.75">
      <c r="A117" s="10"/>
      <c r="B117" s="11"/>
      <c r="C117" s="11"/>
      <c r="D117" s="11"/>
      <c r="E117" s="11"/>
      <c r="F117" s="11"/>
      <c r="G117" s="11"/>
      <c r="H117" s="10"/>
    </row>
    <row r="118" spans="1:8" ht="15.75">
      <c r="A118" s="10"/>
      <c r="B118" s="11"/>
      <c r="C118" s="11"/>
      <c r="D118" s="11"/>
      <c r="E118" s="11"/>
      <c r="F118" s="11"/>
      <c r="G118" s="11"/>
      <c r="H118" s="10"/>
    </row>
    <row r="119" spans="1:8" ht="15.75">
      <c r="A119" s="10"/>
      <c r="B119" s="11"/>
      <c r="C119" s="11"/>
      <c r="D119" s="11"/>
      <c r="E119" s="11"/>
      <c r="F119" s="11"/>
      <c r="G119" s="11"/>
      <c r="H119" s="10"/>
    </row>
    <row r="120" spans="1:8" ht="15.75">
      <c r="A120" s="10"/>
      <c r="B120" s="11"/>
      <c r="C120" s="11"/>
      <c r="D120" s="11"/>
      <c r="E120" s="11"/>
      <c r="F120" s="11"/>
      <c r="G120" s="11"/>
      <c r="H120" s="10"/>
    </row>
    <row r="121" spans="1:8" ht="15.75">
      <c r="A121" s="10"/>
      <c r="B121" s="11"/>
      <c r="C121" s="11"/>
      <c r="D121" s="11"/>
      <c r="E121" s="11"/>
      <c r="F121" s="11"/>
      <c r="G121" s="11"/>
      <c r="H121" s="10"/>
    </row>
    <row r="122" spans="1:8" ht="15.75">
      <c r="A122" s="10"/>
      <c r="B122" s="11"/>
      <c r="C122" s="11"/>
      <c r="D122" s="11"/>
      <c r="E122" s="11"/>
      <c r="F122" s="11"/>
      <c r="G122" s="11"/>
      <c r="H122" s="10"/>
    </row>
    <row r="123" spans="1:8" ht="15.75">
      <c r="A123" s="10"/>
      <c r="B123" s="11"/>
      <c r="C123" s="11"/>
      <c r="D123" s="11"/>
      <c r="E123" s="11"/>
      <c r="F123" s="11"/>
      <c r="G123" s="11"/>
      <c r="H123" s="10"/>
    </row>
    <row r="124" spans="1:8" ht="15.75">
      <c r="A124" s="10"/>
      <c r="B124" s="11"/>
      <c r="C124" s="11"/>
      <c r="D124" s="11"/>
      <c r="E124" s="11"/>
      <c r="F124" s="11"/>
      <c r="G124" s="11"/>
      <c r="H124" s="10"/>
    </row>
    <row r="125" spans="1:8" ht="15.75">
      <c r="A125" s="10"/>
      <c r="B125" s="11"/>
      <c r="C125" s="11"/>
      <c r="D125" s="11"/>
      <c r="E125" s="11"/>
      <c r="F125" s="11"/>
      <c r="G125" s="11"/>
      <c r="H125" s="10"/>
    </row>
    <row r="126" spans="1:8" ht="15.75">
      <c r="A126" s="10"/>
      <c r="B126" s="11"/>
      <c r="C126" s="11"/>
      <c r="D126" s="11"/>
      <c r="E126" s="11"/>
      <c r="F126" s="11"/>
      <c r="G126" s="11"/>
      <c r="H126" s="10"/>
    </row>
    <row r="127" spans="1:8" ht="15.75">
      <c r="A127" s="10"/>
      <c r="B127" s="11"/>
      <c r="C127" s="11"/>
      <c r="D127" s="11"/>
      <c r="E127" s="11"/>
      <c r="F127" s="11"/>
      <c r="G127" s="11"/>
      <c r="H127" s="10"/>
    </row>
    <row r="128" spans="1:8" ht="15.75">
      <c r="A128" s="10"/>
      <c r="B128" s="11"/>
      <c r="C128" s="11"/>
      <c r="D128" s="11"/>
      <c r="E128" s="11"/>
      <c r="F128" s="11"/>
      <c r="G128" s="11"/>
      <c r="H128" s="10"/>
    </row>
    <row r="129" spans="1:8" ht="15.75">
      <c r="A129" s="10"/>
      <c r="B129" s="11"/>
      <c r="C129" s="11"/>
      <c r="D129" s="11"/>
      <c r="E129" s="11"/>
      <c r="F129" s="11"/>
      <c r="G129" s="11"/>
      <c r="H129" s="10"/>
    </row>
    <row r="130" spans="1:8" ht="15.75">
      <c r="A130" s="10"/>
      <c r="B130" s="11"/>
      <c r="C130" s="11"/>
      <c r="D130" s="11"/>
      <c r="E130" s="11"/>
      <c r="F130" s="11"/>
      <c r="G130" s="11"/>
      <c r="H130" s="10"/>
    </row>
    <row r="131" spans="1:8" ht="15.75">
      <c r="A131" s="10"/>
      <c r="B131" s="11"/>
      <c r="C131" s="11"/>
      <c r="D131" s="11"/>
      <c r="E131" s="11"/>
      <c r="F131" s="11"/>
      <c r="G131" s="11"/>
      <c r="H131" s="10"/>
    </row>
    <row r="132" spans="1:8" ht="15.75">
      <c r="A132" s="10"/>
      <c r="B132" s="11"/>
      <c r="C132" s="11"/>
      <c r="D132" s="11"/>
      <c r="E132" s="11"/>
      <c r="F132" s="11"/>
      <c r="G132" s="11"/>
      <c r="H132" s="10"/>
    </row>
    <row r="133" spans="1:8" ht="15.75">
      <c r="A133" s="10"/>
      <c r="B133" s="11"/>
      <c r="C133" s="11"/>
      <c r="D133" s="11"/>
      <c r="E133" s="11"/>
      <c r="F133" s="11"/>
      <c r="G133" s="11"/>
      <c r="H133" s="10"/>
    </row>
    <row r="134" spans="1:8" ht="15.75">
      <c r="A134" s="10"/>
      <c r="B134" s="11"/>
      <c r="C134" s="11"/>
      <c r="D134" s="11"/>
      <c r="E134" s="11"/>
      <c r="F134" s="11"/>
      <c r="G134" s="11"/>
      <c r="H134" s="10"/>
    </row>
    <row r="135" spans="1:8" ht="15.75">
      <c r="A135" s="10"/>
      <c r="B135" s="11"/>
      <c r="C135" s="11"/>
      <c r="D135" s="11"/>
      <c r="E135" s="11"/>
      <c r="F135" s="11"/>
      <c r="G135" s="11"/>
      <c r="H135" s="10"/>
    </row>
    <row r="136" spans="1:8" ht="15.75">
      <c r="A136" s="10"/>
      <c r="B136" s="11"/>
      <c r="C136" s="11"/>
      <c r="D136" s="11"/>
      <c r="E136" s="11"/>
      <c r="F136" s="11"/>
      <c r="G136" s="11"/>
      <c r="H136" s="10"/>
    </row>
    <row r="137" spans="1:8" ht="15.75">
      <c r="A137" s="10"/>
      <c r="B137" s="11"/>
      <c r="C137" s="11"/>
      <c r="D137" s="11"/>
      <c r="E137" s="11"/>
      <c r="F137" s="11"/>
      <c r="G137" s="11"/>
      <c r="H137" s="10"/>
    </row>
    <row r="138" spans="1:8" ht="15.75">
      <c r="A138" s="10"/>
      <c r="B138" s="11"/>
      <c r="C138" s="11"/>
      <c r="D138" s="11"/>
      <c r="E138" s="11"/>
      <c r="F138" s="11"/>
      <c r="G138" s="11"/>
      <c r="H138" s="10"/>
    </row>
    <row r="139" spans="1:8" ht="15.75">
      <c r="A139" s="10"/>
      <c r="B139" s="11"/>
      <c r="C139" s="11"/>
      <c r="D139" s="11"/>
      <c r="E139" s="11"/>
      <c r="F139" s="11"/>
      <c r="G139" s="11"/>
      <c r="H139" s="10"/>
    </row>
    <row r="140" spans="1:8" ht="15.75">
      <c r="A140" s="10"/>
      <c r="B140" s="11"/>
      <c r="C140" s="11"/>
      <c r="D140" s="11"/>
      <c r="E140" s="11"/>
      <c r="F140" s="11"/>
      <c r="G140" s="11"/>
      <c r="H140" s="10"/>
    </row>
    <row r="141" spans="1:8" ht="15.75">
      <c r="A141" s="10"/>
      <c r="B141" s="11"/>
      <c r="C141" s="11"/>
      <c r="D141" s="11"/>
      <c r="E141" s="11"/>
      <c r="F141" s="11"/>
      <c r="G141" s="11"/>
      <c r="H141" s="10"/>
    </row>
    <row r="142" spans="1:8" ht="15.75">
      <c r="A142" s="10"/>
      <c r="B142" s="11"/>
      <c r="C142" s="11"/>
      <c r="D142" s="11"/>
      <c r="E142" s="11"/>
      <c r="F142" s="11"/>
      <c r="G142" s="11"/>
      <c r="H142" s="10"/>
    </row>
    <row r="143" spans="1:8" ht="15.75">
      <c r="A143" s="10"/>
      <c r="B143" s="11"/>
      <c r="C143" s="11"/>
      <c r="D143" s="11"/>
      <c r="E143" s="11"/>
      <c r="F143" s="11"/>
      <c r="G143" s="11"/>
      <c r="H143" s="10"/>
    </row>
    <row r="144" spans="1:8" ht="15.75">
      <c r="A144" s="10"/>
      <c r="B144" s="11"/>
      <c r="C144" s="11"/>
      <c r="D144" s="11"/>
      <c r="E144" s="11"/>
      <c r="F144" s="11"/>
      <c r="G144" s="11"/>
      <c r="H144" s="10"/>
    </row>
    <row r="145" spans="1:8" ht="15.75">
      <c r="A145" s="10"/>
      <c r="B145" s="11"/>
      <c r="C145" s="11"/>
      <c r="D145" s="11"/>
      <c r="E145" s="11"/>
      <c r="F145" s="11"/>
      <c r="G145" s="11"/>
      <c r="H145" s="10"/>
    </row>
    <row r="146" spans="1:8" ht="15.75">
      <c r="A146" s="10"/>
      <c r="B146" s="11"/>
      <c r="C146" s="11"/>
      <c r="D146" s="11"/>
      <c r="E146" s="11"/>
      <c r="F146" s="11"/>
      <c r="G146" s="11"/>
      <c r="H146" s="10"/>
    </row>
    <row r="147" spans="1:8" ht="15.75">
      <c r="A147" s="10"/>
      <c r="B147" s="11"/>
      <c r="C147" s="11"/>
      <c r="D147" s="11"/>
      <c r="E147" s="11"/>
      <c r="F147" s="11"/>
      <c r="G147" s="11"/>
      <c r="H147" s="10"/>
    </row>
    <row r="148" spans="1:8" ht="15.75">
      <c r="A148" s="10"/>
      <c r="B148" s="11"/>
      <c r="C148" s="11"/>
      <c r="D148" s="11"/>
      <c r="E148" s="11"/>
      <c r="F148" s="11"/>
      <c r="G148" s="11"/>
      <c r="H148" s="10"/>
    </row>
    <row r="149" spans="1:8" ht="15.75">
      <c r="A149" s="10"/>
      <c r="B149" s="11"/>
      <c r="C149" s="11"/>
      <c r="D149" s="11"/>
      <c r="E149" s="11"/>
      <c r="F149" s="11"/>
      <c r="G149" s="11"/>
      <c r="H149" s="10"/>
    </row>
    <row r="150" spans="1:8" ht="15.75">
      <c r="A150" s="10"/>
      <c r="B150" s="11"/>
      <c r="C150" s="11"/>
      <c r="D150" s="11"/>
      <c r="E150" s="11"/>
      <c r="F150" s="11"/>
      <c r="G150" s="11"/>
      <c r="H150" s="10"/>
    </row>
    <row r="151" spans="1:8" ht="15.75">
      <c r="A151" s="10"/>
      <c r="B151" s="11"/>
      <c r="C151" s="11"/>
      <c r="D151" s="11"/>
      <c r="E151" s="11"/>
      <c r="F151" s="11"/>
      <c r="G151" s="11"/>
      <c r="H151" s="10"/>
    </row>
    <row r="152" spans="1:8" ht="15.75">
      <c r="A152" s="10"/>
      <c r="B152" s="11"/>
      <c r="C152" s="11"/>
      <c r="D152" s="11"/>
      <c r="E152" s="11"/>
      <c r="F152" s="11"/>
      <c r="G152" s="11"/>
      <c r="H152" s="10"/>
    </row>
    <row r="153" spans="1:8" ht="15.75">
      <c r="A153" s="10"/>
      <c r="B153" s="11"/>
      <c r="C153" s="11"/>
      <c r="D153" s="11"/>
      <c r="E153" s="11"/>
      <c r="F153" s="11"/>
      <c r="G153" s="11"/>
      <c r="H153" s="10"/>
    </row>
    <row r="154" spans="1:8" ht="15.75">
      <c r="A154" s="10"/>
      <c r="B154" s="11"/>
      <c r="C154" s="11"/>
      <c r="D154" s="11"/>
      <c r="E154" s="11"/>
      <c r="F154" s="11"/>
      <c r="G154" s="11"/>
      <c r="H154" s="10"/>
    </row>
    <row r="155" spans="1:8" ht="15.75">
      <c r="A155" s="10"/>
      <c r="B155" s="11"/>
      <c r="C155" s="11"/>
      <c r="D155" s="11"/>
      <c r="E155" s="11"/>
      <c r="F155" s="11"/>
      <c r="G155" s="11"/>
      <c r="H155" s="10"/>
    </row>
    <row r="156" spans="1:8" ht="15.75">
      <c r="A156" s="10"/>
      <c r="B156" s="11"/>
      <c r="C156" s="11"/>
      <c r="D156" s="11"/>
      <c r="E156" s="11"/>
      <c r="F156" s="11"/>
      <c r="G156" s="11"/>
      <c r="H156" s="10"/>
    </row>
    <row r="157" spans="1:8" ht="15.75">
      <c r="A157" s="10"/>
      <c r="B157" s="11"/>
      <c r="C157" s="11"/>
      <c r="D157" s="11"/>
      <c r="E157" s="11"/>
      <c r="F157" s="11"/>
      <c r="G157" s="11"/>
      <c r="H157" s="10"/>
    </row>
    <row r="158" spans="1:8" ht="15.75">
      <c r="A158" s="10"/>
      <c r="B158" s="11"/>
      <c r="C158" s="11"/>
      <c r="D158" s="11"/>
      <c r="E158" s="11"/>
      <c r="F158" s="11"/>
      <c r="G158" s="11"/>
      <c r="H158" s="10"/>
    </row>
    <row r="159" spans="1:8" ht="15.75">
      <c r="A159" s="10"/>
      <c r="B159" s="11"/>
      <c r="C159" s="11"/>
      <c r="D159" s="11"/>
      <c r="E159" s="11"/>
      <c r="F159" s="11"/>
      <c r="G159" s="11"/>
      <c r="H159" s="10"/>
    </row>
    <row r="160" spans="1:8" ht="15.75">
      <c r="A160" s="10"/>
      <c r="B160" s="11"/>
      <c r="C160" s="11"/>
      <c r="D160" s="11"/>
      <c r="E160" s="11"/>
      <c r="F160" s="11"/>
      <c r="G160" s="11"/>
      <c r="H160" s="10"/>
    </row>
    <row r="161" spans="1:8" ht="15.75">
      <c r="A161" s="10"/>
      <c r="B161" s="11"/>
      <c r="C161" s="11"/>
      <c r="D161" s="11"/>
      <c r="E161" s="11"/>
      <c r="F161" s="11"/>
      <c r="G161" s="11"/>
      <c r="H161" s="10"/>
    </row>
    <row r="162" spans="1:8" ht="15.75">
      <c r="A162" s="10"/>
      <c r="B162" s="11"/>
      <c r="C162" s="11"/>
      <c r="D162" s="11"/>
      <c r="E162" s="11"/>
      <c r="F162" s="11"/>
      <c r="G162" s="11"/>
      <c r="H162" s="10"/>
    </row>
    <row r="163" spans="1:8" ht="15.75">
      <c r="A163" s="10"/>
      <c r="B163" s="11"/>
      <c r="C163" s="11"/>
      <c r="D163" s="11"/>
      <c r="E163" s="11"/>
      <c r="F163" s="11"/>
      <c r="G163" s="11"/>
      <c r="H163" s="10"/>
    </row>
    <row r="164" spans="1:8" ht="15.75">
      <c r="A164" s="10"/>
      <c r="B164" s="11"/>
      <c r="C164" s="11"/>
      <c r="D164" s="11"/>
      <c r="E164" s="11"/>
      <c r="F164" s="11"/>
      <c r="G164" s="11"/>
      <c r="H164" s="10"/>
    </row>
    <row r="165" spans="1:8" ht="15.75">
      <c r="A165" s="10"/>
      <c r="B165" s="11"/>
      <c r="C165" s="11"/>
      <c r="D165" s="11"/>
      <c r="E165" s="11"/>
      <c r="F165" s="11"/>
      <c r="G165" s="11"/>
      <c r="H165" s="10"/>
    </row>
  </sheetData>
  <dataConsolidate/>
  <mergeCells count="3">
    <mergeCell ref="A5:H5"/>
    <mergeCell ref="A51:H51"/>
    <mergeCell ref="A52:H52"/>
  </mergeCells>
  <conditionalFormatting sqref="H17:H46 H48:H49">
    <cfRule type="colorScale" priority="1">
      <colorScale>
        <cfvo type="min"/>
        <cfvo type="percentile" val="50"/>
        <cfvo type="max"/>
        <color rgb="FF00B050"/>
        <color rgb="FFFFEB84"/>
        <color rgb="FFFF0000"/>
      </colorScale>
    </cfRule>
  </conditionalFormatting>
  <printOptions horizontalCentered="1"/>
  <pageMargins left="0.39370078740157483" right="0.39370078740157483" top="0.35433070866141736" bottom="0.35433070866141736" header="0" footer="0"/>
  <pageSetup orientation="portrait" r:id="rId1"/>
  <drawing r:id="rId2"/>
  <tableParts count="2">
    <tablePart r:id="rId3"/>
    <tablePart r:id="rId4"/>
  </tablePar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5">
    <pageSetUpPr fitToPage="1"/>
  </sheetPr>
  <dimension ref="B6:T54"/>
  <sheetViews>
    <sheetView topLeftCell="C7" zoomScale="85" zoomScaleNormal="85" workbookViewId="0">
      <selection activeCell="S25" sqref="S25"/>
    </sheetView>
  </sheetViews>
  <sheetFormatPr baseColWidth="10" defaultRowHeight="15"/>
  <cols>
    <col min="1" max="1" width="3.28515625" style="286" customWidth="1"/>
    <col min="2" max="2" width="22.7109375" style="286" customWidth="1"/>
    <col min="3" max="4" width="13.140625" style="286" customWidth="1"/>
    <col min="5" max="5" width="13.140625" style="355" customWidth="1"/>
    <col min="6" max="7" width="13.140625" style="286" customWidth="1"/>
    <col min="8" max="8" width="13.140625" style="355" customWidth="1"/>
    <col min="9" max="10" width="13.140625" style="286" customWidth="1"/>
    <col min="11" max="11" width="13.140625" style="355" customWidth="1"/>
    <col min="12" max="13" width="13.140625" style="286" customWidth="1"/>
    <col min="14" max="14" width="13.140625" style="355" customWidth="1"/>
    <col min="15" max="16" width="13.140625" style="286" customWidth="1"/>
    <col min="17" max="17" width="13.140625" style="355" customWidth="1"/>
    <col min="18" max="19" width="13.140625" style="286" customWidth="1"/>
    <col min="20" max="20" width="13.140625" style="355" customWidth="1"/>
    <col min="21" max="16384" width="11.42578125" style="286"/>
  </cols>
  <sheetData>
    <row r="6" spans="2:20" ht="18.75">
      <c r="B6" s="737" t="s">
        <v>318</v>
      </c>
      <c r="C6" s="737"/>
      <c r="D6" s="737"/>
      <c r="E6" s="737"/>
      <c r="F6" s="737"/>
      <c r="G6" s="737"/>
      <c r="H6" s="737"/>
      <c r="I6" s="737"/>
      <c r="J6" s="737"/>
      <c r="K6" s="737"/>
      <c r="L6" s="737"/>
      <c r="M6" s="737"/>
      <c r="N6" s="737"/>
      <c r="O6" s="737"/>
      <c r="P6" s="737"/>
      <c r="Q6" s="737"/>
      <c r="R6" s="737"/>
      <c r="S6" s="737"/>
      <c r="T6" s="737"/>
    </row>
    <row r="7" spans="2:20" ht="15.75" thickBot="1"/>
    <row r="8" spans="2:20" s="90" customFormat="1" ht="12" thickBot="1">
      <c r="B8" s="744" t="s">
        <v>1</v>
      </c>
      <c r="C8" s="746">
        <v>2012</v>
      </c>
      <c r="D8" s="747"/>
      <c r="E8" s="748"/>
      <c r="F8" s="746" t="s">
        <v>4</v>
      </c>
      <c r="G8" s="747"/>
      <c r="H8" s="748"/>
      <c r="I8" s="746">
        <v>2014</v>
      </c>
      <c r="J8" s="747"/>
      <c r="K8" s="748"/>
      <c r="L8" s="746">
        <v>2015</v>
      </c>
      <c r="M8" s="747"/>
      <c r="N8" s="748"/>
      <c r="O8" s="746">
        <v>2016</v>
      </c>
      <c r="P8" s="747"/>
      <c r="Q8" s="748"/>
      <c r="R8" s="746">
        <v>2017</v>
      </c>
      <c r="S8" s="747"/>
      <c r="T8" s="748"/>
    </row>
    <row r="9" spans="2:20" s="90" customFormat="1" ht="139.5" customHeight="1" thickBot="1">
      <c r="B9" s="745"/>
      <c r="C9" s="257" t="s">
        <v>319</v>
      </c>
      <c r="D9" s="258" t="s">
        <v>320</v>
      </c>
      <c r="E9" s="356" t="s">
        <v>321</v>
      </c>
      <c r="F9" s="257" t="s">
        <v>322</v>
      </c>
      <c r="G9" s="258" t="s">
        <v>323</v>
      </c>
      <c r="H9" s="356" t="s">
        <v>324</v>
      </c>
      <c r="I9" s="257" t="s">
        <v>325</v>
      </c>
      <c r="J9" s="258" t="s">
        <v>326</v>
      </c>
      <c r="K9" s="356" t="s">
        <v>327</v>
      </c>
      <c r="L9" s="257" t="s">
        <v>328</v>
      </c>
      <c r="M9" s="258" t="s">
        <v>329</v>
      </c>
      <c r="N9" s="356" t="s">
        <v>330</v>
      </c>
      <c r="O9" s="257" t="s">
        <v>331</v>
      </c>
      <c r="P9" s="258" t="s">
        <v>332</v>
      </c>
      <c r="Q9" s="356" t="s">
        <v>333</v>
      </c>
      <c r="R9" s="257" t="s">
        <v>334</v>
      </c>
      <c r="S9" s="258" t="s">
        <v>287</v>
      </c>
      <c r="T9" s="356" t="s">
        <v>335</v>
      </c>
    </row>
    <row r="10" spans="2:20" s="78" customFormat="1" ht="12.75">
      <c r="B10" s="260" t="s">
        <v>9</v>
      </c>
      <c r="C10" s="261">
        <v>557</v>
      </c>
      <c r="D10" s="262">
        <v>4876</v>
      </c>
      <c r="E10" s="357">
        <f>IF(D10=0,0,(C10/D10)*100)</f>
        <v>11.423297785069728</v>
      </c>
      <c r="F10" s="269">
        <v>644</v>
      </c>
      <c r="G10" s="269">
        <v>4724</v>
      </c>
      <c r="H10" s="358">
        <f>IF(G10=0,0,(F10/G10)*100)</f>
        <v>13.632514817950888</v>
      </c>
      <c r="I10" s="261">
        <v>457</v>
      </c>
      <c r="J10" s="262">
        <v>4708</v>
      </c>
      <c r="K10" s="358">
        <f>IF(J10=0,0,(I10/J10)*100)</f>
        <v>9.7068819031435858</v>
      </c>
      <c r="L10" s="261">
        <v>1417</v>
      </c>
      <c r="M10" s="262">
        <v>4666</v>
      </c>
      <c r="N10" s="357">
        <f>IF(M10=0,0,(L10/M10)*100)</f>
        <v>30.368624089155595</v>
      </c>
      <c r="O10" s="269">
        <v>1102</v>
      </c>
      <c r="P10" s="269">
        <v>4628</v>
      </c>
      <c r="Q10" s="358">
        <f>IF(P10=0,0,(O10/P10)*100)</f>
        <v>23.811581676750215</v>
      </c>
      <c r="R10" s="261">
        <v>1379</v>
      </c>
      <c r="S10" s="262">
        <v>4662</v>
      </c>
      <c r="T10" s="357">
        <f>IF(S10=0,0,(R10/S10)*100)</f>
        <v>29.57957957957958</v>
      </c>
    </row>
    <row r="11" spans="2:20" s="78" customFormat="1" ht="12.75">
      <c r="B11" s="264" t="s">
        <v>12</v>
      </c>
      <c r="C11" s="265">
        <v>2404</v>
      </c>
      <c r="D11" s="266">
        <v>8368</v>
      </c>
      <c r="E11" s="359">
        <f t="shared" ref="E11:E44" si="0">IF(D11=0,0,(C11/D11)*100)</f>
        <v>28.728489483747609</v>
      </c>
      <c r="F11" s="266">
        <v>2407</v>
      </c>
      <c r="G11" s="266">
        <v>7923</v>
      </c>
      <c r="H11" s="360">
        <f t="shared" ref="H11:H44" si="1">IF(G11=0,0,(F11/G11)*100)</f>
        <v>30.379906601034961</v>
      </c>
      <c r="I11" s="265">
        <v>2909</v>
      </c>
      <c r="J11" s="266">
        <v>8064</v>
      </c>
      <c r="K11" s="360">
        <f t="shared" ref="K11:K44" si="2">IF(J11=0,0,(I11/J11)*100)</f>
        <v>36.073908730158735</v>
      </c>
      <c r="L11" s="265">
        <v>4131</v>
      </c>
      <c r="M11" s="266">
        <v>8256</v>
      </c>
      <c r="N11" s="359">
        <f t="shared" ref="N11:N44" si="3">IF(M11=0,0,(L11/M11)*100)</f>
        <v>50.036337209302332</v>
      </c>
      <c r="O11" s="266">
        <v>3764</v>
      </c>
      <c r="P11" s="266">
        <v>8090</v>
      </c>
      <c r="Q11" s="360">
        <f t="shared" ref="Q11:Q44" si="4">IF(P11=0,0,(O11/P11)*100)</f>
        <v>46.526576019777508</v>
      </c>
      <c r="R11" s="265">
        <v>3591</v>
      </c>
      <c r="S11" s="266">
        <v>8249</v>
      </c>
      <c r="T11" s="359">
        <f t="shared" ref="T11:T44" si="5">IF(S11=0,0,(R11/S11)*100)</f>
        <v>43.532549399927262</v>
      </c>
    </row>
    <row r="12" spans="2:20" s="78" customFormat="1" ht="12.75">
      <c r="B12" s="260" t="s">
        <v>13</v>
      </c>
      <c r="C12" s="268">
        <v>558</v>
      </c>
      <c r="D12" s="269">
        <v>1902</v>
      </c>
      <c r="E12" s="361">
        <f t="shared" si="0"/>
        <v>29.337539432176658</v>
      </c>
      <c r="F12" s="269">
        <v>562</v>
      </c>
      <c r="G12" s="269">
        <v>2058</v>
      </c>
      <c r="H12" s="358">
        <f t="shared" si="1"/>
        <v>27.308066083576289</v>
      </c>
      <c r="I12" s="268">
        <v>487</v>
      </c>
      <c r="J12" s="269">
        <v>1962</v>
      </c>
      <c r="K12" s="358">
        <f t="shared" si="2"/>
        <v>24.821610601427118</v>
      </c>
      <c r="L12" s="268">
        <v>802</v>
      </c>
      <c r="M12" s="269">
        <v>1875</v>
      </c>
      <c r="N12" s="361">
        <f t="shared" si="3"/>
        <v>42.773333333333333</v>
      </c>
      <c r="O12" s="269">
        <v>650</v>
      </c>
      <c r="P12" s="269">
        <v>1878</v>
      </c>
      <c r="Q12" s="358">
        <f t="shared" si="4"/>
        <v>34.611288604898824</v>
      </c>
      <c r="R12" s="268">
        <v>1654</v>
      </c>
      <c r="S12" s="269">
        <v>1664</v>
      </c>
      <c r="T12" s="361">
        <f t="shared" si="5"/>
        <v>99.399038461538453</v>
      </c>
    </row>
    <row r="13" spans="2:20" s="78" customFormat="1" ht="12.75">
      <c r="B13" s="264" t="s">
        <v>14</v>
      </c>
      <c r="C13" s="265">
        <v>515</v>
      </c>
      <c r="D13" s="266">
        <v>1864</v>
      </c>
      <c r="E13" s="359">
        <f t="shared" si="0"/>
        <v>27.628755364806867</v>
      </c>
      <c r="F13" s="266">
        <v>605</v>
      </c>
      <c r="G13" s="266">
        <v>1930</v>
      </c>
      <c r="H13" s="360">
        <f t="shared" si="1"/>
        <v>31.347150259067359</v>
      </c>
      <c r="I13" s="265">
        <v>544</v>
      </c>
      <c r="J13" s="266">
        <v>1919</v>
      </c>
      <c r="K13" s="360">
        <f t="shared" si="2"/>
        <v>28.348097967691505</v>
      </c>
      <c r="L13" s="265">
        <v>750</v>
      </c>
      <c r="M13" s="266">
        <v>1890</v>
      </c>
      <c r="N13" s="359">
        <f t="shared" si="3"/>
        <v>39.682539682539684</v>
      </c>
      <c r="O13" s="266">
        <v>477</v>
      </c>
      <c r="P13" s="266">
        <v>1835</v>
      </c>
      <c r="Q13" s="360">
        <f t="shared" si="4"/>
        <v>25.994550408719348</v>
      </c>
      <c r="R13" s="265">
        <v>575</v>
      </c>
      <c r="S13" s="266">
        <v>1809</v>
      </c>
      <c r="T13" s="359">
        <f t="shared" si="5"/>
        <v>31.785516860143726</v>
      </c>
    </row>
    <row r="14" spans="2:20" s="78" customFormat="1" ht="12.75">
      <c r="B14" s="260" t="s">
        <v>15</v>
      </c>
      <c r="C14" s="268">
        <v>1428</v>
      </c>
      <c r="D14" s="269">
        <v>7730</v>
      </c>
      <c r="E14" s="361">
        <f>IF(D14=0,0,(C14/D14)*100)</f>
        <v>18.473479948253559</v>
      </c>
      <c r="F14" s="269">
        <v>1641</v>
      </c>
      <c r="G14" s="269">
        <v>7916</v>
      </c>
      <c r="H14" s="358">
        <f>IF(G14=0,0,(F14/G14)*100)</f>
        <v>20.730166750884287</v>
      </c>
      <c r="I14" s="268">
        <v>1596</v>
      </c>
      <c r="J14" s="269">
        <v>7561</v>
      </c>
      <c r="K14" s="358">
        <f>IF(J14=0,0,(I14/J14)*100)</f>
        <v>21.108319005422562</v>
      </c>
      <c r="L14" s="268">
        <v>2104</v>
      </c>
      <c r="M14" s="269">
        <v>7432</v>
      </c>
      <c r="N14" s="361">
        <f>IF(M14=0,0,(L14/M14)*100)</f>
        <v>28.31001076426265</v>
      </c>
      <c r="O14" s="269">
        <v>2011</v>
      </c>
      <c r="P14" s="269">
        <v>7553</v>
      </c>
      <c r="Q14" s="358">
        <f>IF(P14=0,0,(O14/P14)*100)</f>
        <v>26.625182046868794</v>
      </c>
      <c r="R14" s="268">
        <v>2546</v>
      </c>
      <c r="S14" s="269">
        <v>7408</v>
      </c>
      <c r="T14" s="361">
        <f>IF(S14=0,0,(R14/S14)*100)</f>
        <v>34.368250539956804</v>
      </c>
    </row>
    <row r="15" spans="2:20" s="78" customFormat="1" ht="12.75">
      <c r="B15" s="264" t="s">
        <v>16</v>
      </c>
      <c r="C15" s="265">
        <v>2856</v>
      </c>
      <c r="D15" s="266">
        <v>9183</v>
      </c>
      <c r="E15" s="359">
        <f>IF(D15=0,0,(C15/D15)*100)</f>
        <v>31.100947402809538</v>
      </c>
      <c r="F15" s="266">
        <v>2416</v>
      </c>
      <c r="G15" s="266">
        <v>9072</v>
      </c>
      <c r="H15" s="360">
        <f>IF(G15=0,0,(F15/G15)*100)</f>
        <v>26.631393298059962</v>
      </c>
      <c r="I15" s="265">
        <v>2654</v>
      </c>
      <c r="J15" s="266">
        <v>9728</v>
      </c>
      <c r="K15" s="360">
        <f>IF(J15=0,0,(I15/J15)*100)</f>
        <v>27.282072368421051</v>
      </c>
      <c r="L15" s="265">
        <v>4300</v>
      </c>
      <c r="M15" s="266">
        <v>9714</v>
      </c>
      <c r="N15" s="359">
        <f>IF(M15=0,0,(L15/M15)*100)</f>
        <v>44.266007823759523</v>
      </c>
      <c r="O15" s="266">
        <v>3194</v>
      </c>
      <c r="P15" s="266">
        <v>9095</v>
      </c>
      <c r="Q15" s="360">
        <f>IF(P15=0,0,(O15/P15)*100)</f>
        <v>35.118196811434856</v>
      </c>
      <c r="R15" s="265">
        <v>3502</v>
      </c>
      <c r="S15" s="266">
        <v>9203</v>
      </c>
      <c r="T15" s="359">
        <f>IF(S15=0,0,(R15/S15)*100)</f>
        <v>38.052808866673907</v>
      </c>
    </row>
    <row r="16" spans="2:20" s="78" customFormat="1" ht="12.75">
      <c r="B16" s="260" t="s">
        <v>17</v>
      </c>
      <c r="C16" s="268">
        <v>1484</v>
      </c>
      <c r="D16" s="269">
        <v>8071</v>
      </c>
      <c r="E16" s="361">
        <f t="shared" si="0"/>
        <v>18.386816999132698</v>
      </c>
      <c r="F16" s="269">
        <v>1545</v>
      </c>
      <c r="G16" s="269">
        <v>7891</v>
      </c>
      <c r="H16" s="358">
        <f t="shared" si="1"/>
        <v>19.579267519959448</v>
      </c>
      <c r="I16" s="268">
        <v>1465</v>
      </c>
      <c r="J16" s="269">
        <v>7918</v>
      </c>
      <c r="K16" s="358">
        <f t="shared" si="2"/>
        <v>18.502147006819904</v>
      </c>
      <c r="L16" s="268">
        <v>2529</v>
      </c>
      <c r="M16" s="269">
        <v>8924</v>
      </c>
      <c r="N16" s="361">
        <f t="shared" si="3"/>
        <v>28.339309726580009</v>
      </c>
      <c r="O16" s="269">
        <v>1849</v>
      </c>
      <c r="P16" s="269">
        <v>9358</v>
      </c>
      <c r="Q16" s="358">
        <f t="shared" si="4"/>
        <v>19.758495405001071</v>
      </c>
      <c r="R16" s="268">
        <v>1964</v>
      </c>
      <c r="S16" s="269">
        <v>10066</v>
      </c>
      <c r="T16" s="361">
        <f t="shared" si="5"/>
        <v>19.511225909000597</v>
      </c>
    </row>
    <row r="17" spans="2:20" s="78" customFormat="1" ht="12.75">
      <c r="B17" s="264" t="s">
        <v>18</v>
      </c>
      <c r="C17" s="265">
        <v>818</v>
      </c>
      <c r="D17" s="266">
        <v>1864</v>
      </c>
      <c r="E17" s="359">
        <f t="shared" si="0"/>
        <v>43.884120171673821</v>
      </c>
      <c r="F17" s="266">
        <v>848</v>
      </c>
      <c r="G17" s="266">
        <v>1883</v>
      </c>
      <c r="H17" s="360">
        <f t="shared" si="1"/>
        <v>45.034519383961765</v>
      </c>
      <c r="I17" s="265">
        <v>895</v>
      </c>
      <c r="J17" s="266">
        <v>1907</v>
      </c>
      <c r="K17" s="360">
        <f t="shared" si="2"/>
        <v>46.932354483481909</v>
      </c>
      <c r="L17" s="265">
        <v>1144</v>
      </c>
      <c r="M17" s="266">
        <v>1904</v>
      </c>
      <c r="N17" s="359">
        <f t="shared" si="3"/>
        <v>60.084033613445378</v>
      </c>
      <c r="O17" s="266">
        <v>912</v>
      </c>
      <c r="P17" s="266">
        <v>1986</v>
      </c>
      <c r="Q17" s="360">
        <f t="shared" si="4"/>
        <v>45.9214501510574</v>
      </c>
      <c r="R17" s="265">
        <v>947</v>
      </c>
      <c r="S17" s="266">
        <v>1866</v>
      </c>
      <c r="T17" s="359">
        <f t="shared" si="5"/>
        <v>50.750267952840304</v>
      </c>
    </row>
    <row r="18" spans="2:20" s="78" customFormat="1" ht="12.75">
      <c r="B18" s="260" t="s">
        <v>19</v>
      </c>
      <c r="C18" s="268">
        <v>733</v>
      </c>
      <c r="D18" s="269">
        <v>2386</v>
      </c>
      <c r="E18" s="361">
        <f t="shared" si="0"/>
        <v>30.720871751886001</v>
      </c>
      <c r="F18" s="269">
        <v>854</v>
      </c>
      <c r="G18" s="269">
        <v>2414</v>
      </c>
      <c r="H18" s="358">
        <f t="shared" si="1"/>
        <v>35.376967688483845</v>
      </c>
      <c r="I18" s="268">
        <v>942</v>
      </c>
      <c r="J18" s="269">
        <v>2483</v>
      </c>
      <c r="K18" s="358">
        <f t="shared" si="2"/>
        <v>37.937978252114377</v>
      </c>
      <c r="L18" s="268">
        <v>1241</v>
      </c>
      <c r="M18" s="269">
        <v>2344</v>
      </c>
      <c r="N18" s="361">
        <f t="shared" si="3"/>
        <v>52.943686006825942</v>
      </c>
      <c r="O18" s="269">
        <v>885</v>
      </c>
      <c r="P18" s="269">
        <v>2142</v>
      </c>
      <c r="Q18" s="358">
        <f t="shared" si="4"/>
        <v>41.316526610644253</v>
      </c>
      <c r="R18" s="268">
        <v>1172</v>
      </c>
      <c r="S18" s="269">
        <v>2067</v>
      </c>
      <c r="T18" s="361">
        <f t="shared" si="5"/>
        <v>56.70053217223029</v>
      </c>
    </row>
    <row r="19" spans="2:20" s="78" customFormat="1" ht="12.75">
      <c r="B19" s="264" t="s">
        <v>20</v>
      </c>
      <c r="C19" s="265">
        <v>3852</v>
      </c>
      <c r="D19" s="266">
        <v>16619</v>
      </c>
      <c r="E19" s="359">
        <f t="shared" si="0"/>
        <v>23.17828990914014</v>
      </c>
      <c r="F19" s="266">
        <v>4646</v>
      </c>
      <c r="G19" s="266">
        <v>18360</v>
      </c>
      <c r="H19" s="360">
        <f t="shared" si="1"/>
        <v>25.305010893246187</v>
      </c>
      <c r="I19" s="265">
        <v>3914</v>
      </c>
      <c r="J19" s="266">
        <v>17805</v>
      </c>
      <c r="K19" s="360">
        <f t="shared" si="2"/>
        <v>21.982589160348219</v>
      </c>
      <c r="L19" s="265">
        <v>6713</v>
      </c>
      <c r="M19" s="266">
        <v>17556</v>
      </c>
      <c r="N19" s="359">
        <f t="shared" si="3"/>
        <v>38.237639553429027</v>
      </c>
      <c r="O19" s="266">
        <v>4946</v>
      </c>
      <c r="P19" s="266">
        <v>17266</v>
      </c>
      <c r="Q19" s="360">
        <f t="shared" si="4"/>
        <v>28.645893663848028</v>
      </c>
      <c r="R19" s="265">
        <v>6262</v>
      </c>
      <c r="S19" s="266">
        <v>18067</v>
      </c>
      <c r="T19" s="359">
        <f t="shared" si="5"/>
        <v>34.659877124038303</v>
      </c>
    </row>
    <row r="20" spans="2:20" s="78" customFormat="1" ht="12.75">
      <c r="B20" s="260" t="s">
        <v>21</v>
      </c>
      <c r="C20" s="268">
        <v>2304</v>
      </c>
      <c r="D20" s="269">
        <v>7047</v>
      </c>
      <c r="E20" s="361">
        <f t="shared" si="0"/>
        <v>32.694763729246489</v>
      </c>
      <c r="F20" s="269">
        <v>2430</v>
      </c>
      <c r="G20" s="269">
        <v>6996</v>
      </c>
      <c r="H20" s="358">
        <f t="shared" si="1"/>
        <v>34.734133790737566</v>
      </c>
      <c r="I20" s="268">
        <v>2341</v>
      </c>
      <c r="J20" s="269">
        <v>6743</v>
      </c>
      <c r="K20" s="358">
        <f t="shared" si="2"/>
        <v>34.717484799050865</v>
      </c>
      <c r="L20" s="268">
        <v>3390</v>
      </c>
      <c r="M20" s="269">
        <v>6612</v>
      </c>
      <c r="N20" s="361">
        <f t="shared" si="3"/>
        <v>51.27041742286751</v>
      </c>
      <c r="O20" s="269">
        <v>2009</v>
      </c>
      <c r="P20" s="269">
        <v>6290</v>
      </c>
      <c r="Q20" s="358">
        <f t="shared" si="4"/>
        <v>31.939586645468999</v>
      </c>
      <c r="R20" s="268">
        <v>3138</v>
      </c>
      <c r="S20" s="269">
        <v>6152</v>
      </c>
      <c r="T20" s="361">
        <f t="shared" si="5"/>
        <v>51.007802340702213</v>
      </c>
    </row>
    <row r="21" spans="2:20" s="78" customFormat="1" ht="12.75">
      <c r="B21" s="264" t="s">
        <v>22</v>
      </c>
      <c r="C21" s="265">
        <v>967</v>
      </c>
      <c r="D21" s="266">
        <v>3690</v>
      </c>
      <c r="E21" s="359">
        <f t="shared" si="0"/>
        <v>26.205962059620596</v>
      </c>
      <c r="F21" s="266">
        <v>1157</v>
      </c>
      <c r="G21" s="266">
        <v>3924</v>
      </c>
      <c r="H21" s="360">
        <f t="shared" si="1"/>
        <v>29.485219164118249</v>
      </c>
      <c r="I21" s="265">
        <v>900</v>
      </c>
      <c r="J21" s="266">
        <v>3499</v>
      </c>
      <c r="K21" s="360">
        <f t="shared" si="2"/>
        <v>25.72163475278651</v>
      </c>
      <c r="L21" s="265">
        <v>1543</v>
      </c>
      <c r="M21" s="266">
        <v>3713</v>
      </c>
      <c r="N21" s="359">
        <f t="shared" si="3"/>
        <v>41.556692701319683</v>
      </c>
      <c r="O21" s="266">
        <v>1257</v>
      </c>
      <c r="P21" s="266">
        <v>3715</v>
      </c>
      <c r="Q21" s="360">
        <f t="shared" si="4"/>
        <v>33.835800807537012</v>
      </c>
      <c r="R21" s="265">
        <v>1400</v>
      </c>
      <c r="S21" s="266">
        <v>3648</v>
      </c>
      <c r="T21" s="359">
        <f t="shared" si="5"/>
        <v>38.377192982456144</v>
      </c>
    </row>
    <row r="22" spans="2:20" s="78" customFormat="1" ht="12.75">
      <c r="B22" s="260" t="s">
        <v>23</v>
      </c>
      <c r="C22" s="268">
        <v>3293</v>
      </c>
      <c r="D22" s="269">
        <v>15407</v>
      </c>
      <c r="E22" s="361">
        <f t="shared" si="0"/>
        <v>21.373401700525736</v>
      </c>
      <c r="F22" s="269">
        <v>3685</v>
      </c>
      <c r="G22" s="269">
        <v>15074</v>
      </c>
      <c r="H22" s="358">
        <f t="shared" si="1"/>
        <v>24.446066074034761</v>
      </c>
      <c r="I22" s="268">
        <v>4069</v>
      </c>
      <c r="J22" s="269">
        <v>15260</v>
      </c>
      <c r="K22" s="358">
        <f t="shared" si="2"/>
        <v>26.664482306684139</v>
      </c>
      <c r="L22" s="268">
        <v>6135</v>
      </c>
      <c r="M22" s="269">
        <v>15050</v>
      </c>
      <c r="N22" s="361">
        <f t="shared" si="3"/>
        <v>40.7641196013289</v>
      </c>
      <c r="O22" s="269">
        <v>4120</v>
      </c>
      <c r="P22" s="269">
        <v>14712</v>
      </c>
      <c r="Q22" s="358">
        <f t="shared" si="4"/>
        <v>28.004350190320825</v>
      </c>
      <c r="R22" s="268">
        <v>5352</v>
      </c>
      <c r="S22" s="269">
        <v>14856</v>
      </c>
      <c r="T22" s="361">
        <f t="shared" si="5"/>
        <v>36.025848142164776</v>
      </c>
    </row>
    <row r="23" spans="2:20" s="78" customFormat="1" ht="12.75">
      <c r="B23" s="264" t="s">
        <v>24</v>
      </c>
      <c r="C23" s="265">
        <v>11460</v>
      </c>
      <c r="D23" s="266">
        <v>48217</v>
      </c>
      <c r="E23" s="359">
        <f t="shared" si="0"/>
        <v>23.767550863803223</v>
      </c>
      <c r="F23" s="266">
        <v>11612</v>
      </c>
      <c r="G23" s="266">
        <v>47479</v>
      </c>
      <c r="H23" s="360">
        <f t="shared" si="1"/>
        <v>24.457128414667537</v>
      </c>
      <c r="I23" s="265">
        <v>11690</v>
      </c>
      <c r="J23" s="266">
        <v>46708</v>
      </c>
      <c r="K23" s="360">
        <f t="shared" si="2"/>
        <v>25.027832491222064</v>
      </c>
      <c r="L23" s="265">
        <v>19423</v>
      </c>
      <c r="M23" s="266">
        <v>47574</v>
      </c>
      <c r="N23" s="359">
        <f t="shared" si="3"/>
        <v>40.826922268465971</v>
      </c>
      <c r="O23" s="266">
        <v>12800</v>
      </c>
      <c r="P23" s="266">
        <v>48274</v>
      </c>
      <c r="Q23" s="360">
        <f t="shared" si="4"/>
        <v>26.515308447611552</v>
      </c>
      <c r="R23" s="265">
        <v>17407</v>
      </c>
      <c r="S23" s="266">
        <v>48591</v>
      </c>
      <c r="T23" s="359">
        <f t="shared" si="5"/>
        <v>35.823506410652179</v>
      </c>
    </row>
    <row r="24" spans="2:20" s="78" customFormat="1" ht="12.75">
      <c r="B24" s="260" t="s">
        <v>25</v>
      </c>
      <c r="C24" s="268">
        <v>2039</v>
      </c>
      <c r="D24" s="269">
        <v>12293</v>
      </c>
      <c r="E24" s="361">
        <f t="shared" si="0"/>
        <v>16.586675343691532</v>
      </c>
      <c r="F24" s="269">
        <v>1795</v>
      </c>
      <c r="G24" s="269">
        <v>11820</v>
      </c>
      <c r="H24" s="358">
        <f t="shared" si="1"/>
        <v>15.186125211505921</v>
      </c>
      <c r="I24" s="268">
        <v>1845</v>
      </c>
      <c r="J24" s="269">
        <v>11687</v>
      </c>
      <c r="K24" s="358">
        <f t="shared" si="2"/>
        <v>15.786771626593652</v>
      </c>
      <c r="L24" s="268">
        <v>2991</v>
      </c>
      <c r="M24" s="269">
        <v>11188</v>
      </c>
      <c r="N24" s="361">
        <f t="shared" si="3"/>
        <v>26.734000715051842</v>
      </c>
      <c r="O24" s="269">
        <v>2669</v>
      </c>
      <c r="P24" s="269">
        <v>11186</v>
      </c>
      <c r="Q24" s="358">
        <f t="shared" si="4"/>
        <v>23.860182370820667</v>
      </c>
      <c r="R24" s="268">
        <v>3671</v>
      </c>
      <c r="S24" s="269">
        <v>11181</v>
      </c>
      <c r="T24" s="361">
        <f t="shared" si="5"/>
        <v>32.832483677667476</v>
      </c>
    </row>
    <row r="25" spans="2:20" s="78" customFormat="1" ht="12.75">
      <c r="B25" s="264" t="s">
        <v>26</v>
      </c>
      <c r="C25" s="265">
        <v>803</v>
      </c>
      <c r="D25" s="266">
        <v>5012</v>
      </c>
      <c r="E25" s="359">
        <f t="shared" si="0"/>
        <v>16.021548284118118</v>
      </c>
      <c r="F25" s="266">
        <v>989</v>
      </c>
      <c r="G25" s="266">
        <v>4695</v>
      </c>
      <c r="H25" s="360">
        <f t="shared" si="1"/>
        <v>21.064962726304579</v>
      </c>
      <c r="I25" s="265">
        <v>1016</v>
      </c>
      <c r="J25" s="266">
        <v>4787</v>
      </c>
      <c r="K25" s="360">
        <f t="shared" si="2"/>
        <v>21.224148736160434</v>
      </c>
      <c r="L25" s="265">
        <v>1698</v>
      </c>
      <c r="M25" s="266">
        <v>4599</v>
      </c>
      <c r="N25" s="359">
        <f t="shared" si="3"/>
        <v>36.921069797782124</v>
      </c>
      <c r="O25" s="266">
        <v>1490</v>
      </c>
      <c r="P25" s="266">
        <v>4719</v>
      </c>
      <c r="Q25" s="360">
        <f t="shared" si="4"/>
        <v>31.574486119940666</v>
      </c>
      <c r="R25" s="265">
        <v>3436</v>
      </c>
      <c r="S25" s="266">
        <v>4697</v>
      </c>
      <c r="T25" s="359">
        <f t="shared" si="5"/>
        <v>73.153076431764958</v>
      </c>
    </row>
    <row r="26" spans="2:20" s="78" customFormat="1" ht="12.75">
      <c r="B26" s="260" t="s">
        <v>27</v>
      </c>
      <c r="C26" s="268">
        <v>966</v>
      </c>
      <c r="D26" s="269">
        <v>3043</v>
      </c>
      <c r="E26" s="361">
        <f t="shared" si="0"/>
        <v>31.744988498192573</v>
      </c>
      <c r="F26" s="269">
        <v>1070</v>
      </c>
      <c r="G26" s="269">
        <v>3037</v>
      </c>
      <c r="H26" s="358">
        <f t="shared" si="1"/>
        <v>35.232136977280213</v>
      </c>
      <c r="I26" s="268">
        <v>936</v>
      </c>
      <c r="J26" s="269">
        <v>2902</v>
      </c>
      <c r="K26" s="358">
        <f t="shared" si="2"/>
        <v>32.253618194348725</v>
      </c>
      <c r="L26" s="268">
        <v>1506</v>
      </c>
      <c r="M26" s="269">
        <v>3021</v>
      </c>
      <c r="N26" s="361">
        <f t="shared" si="3"/>
        <v>49.851042701092354</v>
      </c>
      <c r="O26" s="269">
        <v>1030</v>
      </c>
      <c r="P26" s="269">
        <v>3195</v>
      </c>
      <c r="Q26" s="358">
        <f t="shared" si="4"/>
        <v>32.237871674491394</v>
      </c>
      <c r="R26" s="268">
        <v>1680</v>
      </c>
      <c r="S26" s="269">
        <v>3065</v>
      </c>
      <c r="T26" s="361">
        <f t="shared" si="5"/>
        <v>54.812398042414358</v>
      </c>
    </row>
    <row r="27" spans="2:20" s="78" customFormat="1" ht="12.75">
      <c r="B27" s="264" t="s">
        <v>28</v>
      </c>
      <c r="C27" s="265">
        <v>4523</v>
      </c>
      <c r="D27" s="266">
        <v>16396</v>
      </c>
      <c r="E27" s="359">
        <f t="shared" si="0"/>
        <v>27.585996584532811</v>
      </c>
      <c r="F27" s="266">
        <v>4536</v>
      </c>
      <c r="G27" s="266">
        <v>17195</v>
      </c>
      <c r="H27" s="360">
        <f t="shared" si="1"/>
        <v>26.379761558592612</v>
      </c>
      <c r="I27" s="265">
        <v>5488</v>
      </c>
      <c r="J27" s="266">
        <v>17785</v>
      </c>
      <c r="K27" s="360">
        <f t="shared" si="2"/>
        <v>30.857464155186953</v>
      </c>
      <c r="L27" s="265">
        <v>5532</v>
      </c>
      <c r="M27" s="266">
        <v>18681</v>
      </c>
      <c r="N27" s="359">
        <f t="shared" si="3"/>
        <v>29.612975750762804</v>
      </c>
      <c r="O27" s="266">
        <v>5703</v>
      </c>
      <c r="P27" s="266">
        <v>20067</v>
      </c>
      <c r="Q27" s="360">
        <f t="shared" si="4"/>
        <v>28.4197936911347</v>
      </c>
      <c r="R27" s="265">
        <v>6909</v>
      </c>
      <c r="S27" s="266">
        <v>21351</v>
      </c>
      <c r="T27" s="359">
        <f t="shared" si="5"/>
        <v>32.359140087115357</v>
      </c>
    </row>
    <row r="28" spans="2:20" s="78" customFormat="1" ht="12.75">
      <c r="B28" s="260" t="s">
        <v>29</v>
      </c>
      <c r="C28" s="268">
        <v>1043</v>
      </c>
      <c r="D28" s="269">
        <v>7539</v>
      </c>
      <c r="E28" s="361">
        <f t="shared" si="0"/>
        <v>13.834726090993502</v>
      </c>
      <c r="F28" s="269">
        <v>868</v>
      </c>
      <c r="G28" s="269">
        <v>7278</v>
      </c>
      <c r="H28" s="358">
        <f t="shared" si="1"/>
        <v>11.926353393789503</v>
      </c>
      <c r="I28" s="268">
        <v>917</v>
      </c>
      <c r="J28" s="269">
        <v>7170</v>
      </c>
      <c r="K28" s="358">
        <f t="shared" si="2"/>
        <v>12.789400278940027</v>
      </c>
      <c r="L28" s="268">
        <v>1709</v>
      </c>
      <c r="M28" s="269">
        <v>7128</v>
      </c>
      <c r="N28" s="361">
        <f t="shared" si="3"/>
        <v>23.975869809203143</v>
      </c>
      <c r="O28" s="269">
        <v>1318</v>
      </c>
      <c r="P28" s="269">
        <v>7260</v>
      </c>
      <c r="Q28" s="358">
        <f t="shared" si="4"/>
        <v>18.154269972451793</v>
      </c>
      <c r="R28" s="268">
        <v>2157</v>
      </c>
      <c r="S28" s="269">
        <v>7439</v>
      </c>
      <c r="T28" s="361">
        <f t="shared" si="5"/>
        <v>28.995832773222208</v>
      </c>
    </row>
    <row r="29" spans="2:20" s="78" customFormat="1" ht="12.75">
      <c r="B29" s="264" t="s">
        <v>30</v>
      </c>
      <c r="C29" s="265">
        <v>701</v>
      </c>
      <c r="D29" s="266">
        <v>3014</v>
      </c>
      <c r="E29" s="359">
        <f t="shared" si="0"/>
        <v>23.258128732581287</v>
      </c>
      <c r="F29" s="266">
        <v>888</v>
      </c>
      <c r="G29" s="266">
        <v>3224</v>
      </c>
      <c r="H29" s="360">
        <f t="shared" si="1"/>
        <v>27.543424317617866</v>
      </c>
      <c r="I29" s="265">
        <v>975</v>
      </c>
      <c r="J29" s="266">
        <v>3442</v>
      </c>
      <c r="K29" s="360">
        <f t="shared" si="2"/>
        <v>28.326554328878562</v>
      </c>
      <c r="L29" s="265">
        <v>2045</v>
      </c>
      <c r="M29" s="266">
        <v>3482</v>
      </c>
      <c r="N29" s="359">
        <f t="shared" si="3"/>
        <v>58.730614589316488</v>
      </c>
      <c r="O29" s="266">
        <v>1440</v>
      </c>
      <c r="P29" s="266">
        <v>3418</v>
      </c>
      <c r="Q29" s="360">
        <f t="shared" si="4"/>
        <v>42.129900526623757</v>
      </c>
      <c r="R29" s="265">
        <v>1984</v>
      </c>
      <c r="S29" s="266">
        <v>3418</v>
      </c>
      <c r="T29" s="359">
        <f t="shared" si="5"/>
        <v>58.045640725570514</v>
      </c>
    </row>
    <row r="30" spans="2:20" s="78" customFormat="1" ht="12.75">
      <c r="B30" s="260" t="s">
        <v>31</v>
      </c>
      <c r="C30" s="268">
        <v>1713</v>
      </c>
      <c r="D30" s="269">
        <v>8685</v>
      </c>
      <c r="E30" s="361">
        <f t="shared" si="0"/>
        <v>19.723661485319514</v>
      </c>
      <c r="F30" s="269">
        <v>2260</v>
      </c>
      <c r="G30" s="269">
        <v>8850</v>
      </c>
      <c r="H30" s="358">
        <f t="shared" si="1"/>
        <v>25.536723163841806</v>
      </c>
      <c r="I30" s="268">
        <v>1822</v>
      </c>
      <c r="J30" s="269">
        <v>8126</v>
      </c>
      <c r="K30" s="358">
        <f t="shared" si="2"/>
        <v>22.421855771597343</v>
      </c>
      <c r="L30" s="268">
        <v>4705</v>
      </c>
      <c r="M30" s="269">
        <v>8056</v>
      </c>
      <c r="N30" s="361">
        <f t="shared" si="3"/>
        <v>58.403674280039716</v>
      </c>
      <c r="O30" s="269">
        <v>1707</v>
      </c>
      <c r="P30" s="269">
        <v>8129</v>
      </c>
      <c r="Q30" s="358">
        <f t="shared" si="4"/>
        <v>20.998892852749414</v>
      </c>
      <c r="R30" s="268">
        <v>3071</v>
      </c>
      <c r="S30" s="269">
        <v>8622</v>
      </c>
      <c r="T30" s="361">
        <f t="shared" si="5"/>
        <v>35.618186035722573</v>
      </c>
    </row>
    <row r="31" spans="2:20" s="78" customFormat="1" ht="12.75">
      <c r="B31" s="264" t="s">
        <v>32</v>
      </c>
      <c r="C31" s="265">
        <v>1915</v>
      </c>
      <c r="D31" s="266">
        <v>5478</v>
      </c>
      <c r="E31" s="359">
        <f t="shared" si="0"/>
        <v>34.958013873676528</v>
      </c>
      <c r="F31" s="266">
        <v>2021</v>
      </c>
      <c r="G31" s="266">
        <v>5377</v>
      </c>
      <c r="H31" s="360">
        <f t="shared" si="1"/>
        <v>37.586014506230242</v>
      </c>
      <c r="I31" s="265">
        <v>4280</v>
      </c>
      <c r="J31" s="266">
        <v>5253</v>
      </c>
      <c r="K31" s="360">
        <f t="shared" si="2"/>
        <v>81.477251094612598</v>
      </c>
      <c r="L31" s="265">
        <v>2937</v>
      </c>
      <c r="M31" s="266">
        <v>5224</v>
      </c>
      <c r="N31" s="359">
        <f t="shared" si="3"/>
        <v>56.221286370597248</v>
      </c>
      <c r="O31" s="266">
        <v>2096</v>
      </c>
      <c r="P31" s="266">
        <v>5400</v>
      </c>
      <c r="Q31" s="360">
        <f t="shared" si="4"/>
        <v>38.81481481481481</v>
      </c>
      <c r="R31" s="265">
        <v>2677</v>
      </c>
      <c r="S31" s="266">
        <v>5729</v>
      </c>
      <c r="T31" s="359">
        <f t="shared" si="5"/>
        <v>46.727177517891427</v>
      </c>
    </row>
    <row r="32" spans="2:20" s="78" customFormat="1" ht="12.75">
      <c r="B32" s="260" t="s">
        <v>33</v>
      </c>
      <c r="C32" s="268">
        <v>2430</v>
      </c>
      <c r="D32" s="269">
        <v>9564</v>
      </c>
      <c r="E32" s="361">
        <f t="shared" si="0"/>
        <v>25.407779171894607</v>
      </c>
      <c r="F32" s="269">
        <v>2297</v>
      </c>
      <c r="G32" s="269">
        <v>9306</v>
      </c>
      <c r="H32" s="358">
        <f t="shared" si="1"/>
        <v>24.683000214915108</v>
      </c>
      <c r="I32" s="268">
        <v>1943</v>
      </c>
      <c r="J32" s="269">
        <v>8710</v>
      </c>
      <c r="K32" s="358">
        <f t="shared" si="2"/>
        <v>22.30769230769231</v>
      </c>
      <c r="L32" s="268">
        <v>3113</v>
      </c>
      <c r="M32" s="269">
        <v>8506</v>
      </c>
      <c r="N32" s="361">
        <f t="shared" si="3"/>
        <v>36.597695744180584</v>
      </c>
      <c r="O32" s="269">
        <v>2666</v>
      </c>
      <c r="P32" s="269">
        <v>7854</v>
      </c>
      <c r="Q32" s="358">
        <f t="shared" si="4"/>
        <v>33.944486885663352</v>
      </c>
      <c r="R32" s="268">
        <v>3351</v>
      </c>
      <c r="S32" s="269">
        <v>8577</v>
      </c>
      <c r="T32" s="361">
        <f t="shared" si="5"/>
        <v>39.069604756908014</v>
      </c>
    </row>
    <row r="33" spans="2:20" s="78" customFormat="1" ht="12.75">
      <c r="B33" s="264" t="s">
        <v>34</v>
      </c>
      <c r="C33" s="265">
        <v>5010</v>
      </c>
      <c r="D33" s="266">
        <v>12561</v>
      </c>
      <c r="E33" s="359">
        <f t="shared" si="0"/>
        <v>39.885359445903987</v>
      </c>
      <c r="F33" s="266">
        <v>4567</v>
      </c>
      <c r="G33" s="266">
        <v>12900</v>
      </c>
      <c r="H33" s="360">
        <f t="shared" si="1"/>
        <v>35.403100775193799</v>
      </c>
      <c r="I33" s="265">
        <v>4554</v>
      </c>
      <c r="J33" s="266">
        <v>13206</v>
      </c>
      <c r="K33" s="360">
        <f t="shared" si="2"/>
        <v>34.484325306678784</v>
      </c>
      <c r="L33" s="265">
        <v>6601</v>
      </c>
      <c r="M33" s="266">
        <v>14044</v>
      </c>
      <c r="N33" s="359">
        <f t="shared" si="3"/>
        <v>47.002278553118771</v>
      </c>
      <c r="O33" s="266">
        <v>6746</v>
      </c>
      <c r="P33" s="266">
        <v>15385</v>
      </c>
      <c r="Q33" s="360">
        <f t="shared" si="4"/>
        <v>43.847903802404943</v>
      </c>
      <c r="R33" s="265">
        <v>7063</v>
      </c>
      <c r="S33" s="266">
        <v>15277</v>
      </c>
      <c r="T33" s="359">
        <f t="shared" si="5"/>
        <v>46.232899129410228</v>
      </c>
    </row>
    <row r="34" spans="2:20" s="78" customFormat="1" ht="12.75">
      <c r="B34" s="260" t="s">
        <v>35</v>
      </c>
      <c r="C34" s="268">
        <v>905</v>
      </c>
      <c r="D34" s="269">
        <v>5305</v>
      </c>
      <c r="E34" s="361">
        <f t="shared" si="0"/>
        <v>17.059377945334589</v>
      </c>
      <c r="F34" s="269">
        <v>911</v>
      </c>
      <c r="G34" s="269">
        <v>5452</v>
      </c>
      <c r="H34" s="358">
        <f t="shared" si="1"/>
        <v>16.709464416727808</v>
      </c>
      <c r="I34" s="268">
        <v>949</v>
      </c>
      <c r="J34" s="269">
        <v>5650</v>
      </c>
      <c r="K34" s="358">
        <f t="shared" si="2"/>
        <v>16.79646017699115</v>
      </c>
      <c r="L34" s="268">
        <v>2095</v>
      </c>
      <c r="M34" s="269">
        <v>5739</v>
      </c>
      <c r="N34" s="361">
        <f t="shared" si="3"/>
        <v>36.50461752918627</v>
      </c>
      <c r="O34" s="269">
        <v>1456</v>
      </c>
      <c r="P34" s="269">
        <v>5584</v>
      </c>
      <c r="Q34" s="358">
        <f t="shared" si="4"/>
        <v>26.07449856733524</v>
      </c>
      <c r="R34" s="268">
        <v>1897</v>
      </c>
      <c r="S34" s="269">
        <v>5685</v>
      </c>
      <c r="T34" s="361">
        <f t="shared" si="5"/>
        <v>33.368513632365875</v>
      </c>
    </row>
    <row r="35" spans="2:20" s="78" customFormat="1" ht="12.75">
      <c r="B35" s="264" t="s">
        <v>36</v>
      </c>
      <c r="C35" s="265">
        <v>2193</v>
      </c>
      <c r="D35" s="266">
        <v>8923</v>
      </c>
      <c r="E35" s="359">
        <f t="shared" si="0"/>
        <v>24.576936008069037</v>
      </c>
      <c r="F35" s="266">
        <v>2383</v>
      </c>
      <c r="G35" s="266">
        <v>9144</v>
      </c>
      <c r="H35" s="360">
        <f t="shared" si="1"/>
        <v>26.060804899387573</v>
      </c>
      <c r="I35" s="265">
        <v>2518</v>
      </c>
      <c r="J35" s="266">
        <v>9281</v>
      </c>
      <c r="K35" s="360">
        <f t="shared" si="2"/>
        <v>27.130697123154835</v>
      </c>
      <c r="L35" s="265">
        <v>3933</v>
      </c>
      <c r="M35" s="266">
        <v>9004</v>
      </c>
      <c r="N35" s="359">
        <f t="shared" si="3"/>
        <v>43.680586406041762</v>
      </c>
      <c r="O35" s="266">
        <v>3009</v>
      </c>
      <c r="P35" s="266">
        <v>8929</v>
      </c>
      <c r="Q35" s="360">
        <f t="shared" si="4"/>
        <v>33.699182439242911</v>
      </c>
      <c r="R35" s="265">
        <v>3395</v>
      </c>
      <c r="S35" s="266">
        <v>8707</v>
      </c>
      <c r="T35" s="359">
        <f t="shared" si="5"/>
        <v>38.991615941196741</v>
      </c>
    </row>
    <row r="36" spans="2:20" s="78" customFormat="1" ht="12.75">
      <c r="B36" s="260" t="s">
        <v>37</v>
      </c>
      <c r="C36" s="268">
        <v>329</v>
      </c>
      <c r="D36" s="269">
        <v>3109</v>
      </c>
      <c r="E36" s="361">
        <f t="shared" si="0"/>
        <v>10.58218076551946</v>
      </c>
      <c r="F36" s="269">
        <v>722</v>
      </c>
      <c r="G36" s="269">
        <v>3098</v>
      </c>
      <c r="H36" s="358">
        <f t="shared" si="1"/>
        <v>23.305358295674626</v>
      </c>
      <c r="I36" s="268">
        <v>659</v>
      </c>
      <c r="J36" s="269">
        <v>3081</v>
      </c>
      <c r="K36" s="358">
        <f t="shared" si="2"/>
        <v>21.389159363842907</v>
      </c>
      <c r="L36" s="268">
        <v>1084</v>
      </c>
      <c r="M36" s="269">
        <v>2848</v>
      </c>
      <c r="N36" s="361">
        <f t="shared" si="3"/>
        <v>38.061797752808992</v>
      </c>
      <c r="O36" s="269">
        <v>861</v>
      </c>
      <c r="P36" s="269">
        <v>3036</v>
      </c>
      <c r="Q36" s="358">
        <f t="shared" si="4"/>
        <v>28.359683794466399</v>
      </c>
      <c r="R36" s="268">
        <v>1245</v>
      </c>
      <c r="S36" s="269">
        <v>3243</v>
      </c>
      <c r="T36" s="361">
        <f t="shared" si="5"/>
        <v>38.390379278445884</v>
      </c>
    </row>
    <row r="37" spans="2:20" s="78" customFormat="1" ht="12.75">
      <c r="B37" s="264" t="s">
        <v>38</v>
      </c>
      <c r="C37" s="265">
        <v>2033</v>
      </c>
      <c r="D37" s="266">
        <v>9255</v>
      </c>
      <c r="E37" s="359">
        <f t="shared" si="0"/>
        <v>21.966504592112372</v>
      </c>
      <c r="F37" s="266">
        <v>2173</v>
      </c>
      <c r="G37" s="266">
        <v>9097</v>
      </c>
      <c r="H37" s="360">
        <f t="shared" si="1"/>
        <v>23.886995712872373</v>
      </c>
      <c r="I37" s="265">
        <v>1636</v>
      </c>
      <c r="J37" s="266">
        <v>9124</v>
      </c>
      <c r="K37" s="360">
        <f t="shared" si="2"/>
        <v>17.930732135028496</v>
      </c>
      <c r="L37" s="265">
        <v>3293</v>
      </c>
      <c r="M37" s="266">
        <v>9327</v>
      </c>
      <c r="N37" s="359">
        <f t="shared" si="3"/>
        <v>35.306100568242741</v>
      </c>
      <c r="O37" s="266">
        <v>2147</v>
      </c>
      <c r="P37" s="266">
        <v>9302</v>
      </c>
      <c r="Q37" s="360">
        <f t="shared" si="4"/>
        <v>23.081057837024296</v>
      </c>
      <c r="R37" s="265">
        <v>3113</v>
      </c>
      <c r="S37" s="266">
        <v>9115</v>
      </c>
      <c r="T37" s="359">
        <f t="shared" si="5"/>
        <v>34.152495885902354</v>
      </c>
    </row>
    <row r="38" spans="2:20" s="78" customFormat="1" ht="12.75">
      <c r="B38" s="260" t="s">
        <v>39</v>
      </c>
      <c r="C38" s="268">
        <v>1234</v>
      </c>
      <c r="D38" s="269">
        <v>4409</v>
      </c>
      <c r="E38" s="361">
        <f t="shared" si="0"/>
        <v>27.988205942390564</v>
      </c>
      <c r="F38" s="269">
        <v>1442</v>
      </c>
      <c r="G38" s="269">
        <v>4673</v>
      </c>
      <c r="H38" s="358">
        <f t="shared" si="1"/>
        <v>30.85812112133533</v>
      </c>
      <c r="I38" s="268">
        <v>1235</v>
      </c>
      <c r="J38" s="269">
        <v>4704</v>
      </c>
      <c r="K38" s="358">
        <f t="shared" si="2"/>
        <v>26.254251700680271</v>
      </c>
      <c r="L38" s="268">
        <v>2218</v>
      </c>
      <c r="M38" s="269">
        <v>4839</v>
      </c>
      <c r="N38" s="361">
        <f t="shared" si="3"/>
        <v>45.835916511675968</v>
      </c>
      <c r="O38" s="269">
        <v>1488</v>
      </c>
      <c r="P38" s="269">
        <v>5114</v>
      </c>
      <c r="Q38" s="358">
        <f t="shared" si="4"/>
        <v>29.096597575283532</v>
      </c>
      <c r="R38" s="268">
        <v>2490</v>
      </c>
      <c r="S38" s="269">
        <v>5258</v>
      </c>
      <c r="T38" s="361">
        <f t="shared" si="5"/>
        <v>47.356409281095473</v>
      </c>
    </row>
    <row r="39" spans="2:20" s="78" customFormat="1" ht="13.5" thickBot="1">
      <c r="B39" s="264" t="s">
        <v>40</v>
      </c>
      <c r="C39" s="265">
        <v>715</v>
      </c>
      <c r="D39" s="266">
        <v>1722</v>
      </c>
      <c r="E39" s="359">
        <f t="shared" si="0"/>
        <v>41.521486643437861</v>
      </c>
      <c r="F39" s="266">
        <v>715</v>
      </c>
      <c r="G39" s="266">
        <v>1759</v>
      </c>
      <c r="H39" s="360">
        <f t="shared" si="1"/>
        <v>40.648095508811828</v>
      </c>
      <c r="I39" s="265">
        <v>776</v>
      </c>
      <c r="J39" s="266">
        <v>1698</v>
      </c>
      <c r="K39" s="360">
        <f t="shared" si="2"/>
        <v>45.700824499411077</v>
      </c>
      <c r="L39" s="265">
        <v>960</v>
      </c>
      <c r="M39" s="266">
        <v>1720</v>
      </c>
      <c r="N39" s="359">
        <f t="shared" si="3"/>
        <v>55.813953488372093</v>
      </c>
      <c r="O39" s="266">
        <v>824</v>
      </c>
      <c r="P39" s="266">
        <v>1610</v>
      </c>
      <c r="Q39" s="360">
        <f t="shared" si="4"/>
        <v>51.180124223602483</v>
      </c>
      <c r="R39" s="265">
        <v>853</v>
      </c>
      <c r="S39" s="266">
        <v>1552</v>
      </c>
      <c r="T39" s="359">
        <f t="shared" si="5"/>
        <v>54.961340206185568</v>
      </c>
    </row>
    <row r="40" spans="2:20" s="78" customFormat="1" ht="21.75" customHeight="1" thickBot="1">
      <c r="B40" s="271" t="s">
        <v>41</v>
      </c>
      <c r="C40" s="272">
        <f>SUM(C10:C39)</f>
        <v>61781</v>
      </c>
      <c r="D40" s="273">
        <f>SUM(D10:D39)</f>
        <v>253532</v>
      </c>
      <c r="E40" s="362">
        <f t="shared" si="0"/>
        <v>24.368127100326586</v>
      </c>
      <c r="F40" s="330">
        <f>SUM(F10:F39)</f>
        <v>64689</v>
      </c>
      <c r="G40" s="330">
        <f>SUM(G10:G39)</f>
        <v>254549</v>
      </c>
      <c r="H40" s="362">
        <f t="shared" si="1"/>
        <v>25.413181744968554</v>
      </c>
      <c r="I40" s="272">
        <f>SUM(I10:I39)</f>
        <v>66412</v>
      </c>
      <c r="J40" s="273">
        <f>SUM(J10:J39)</f>
        <v>252871</v>
      </c>
      <c r="K40" s="362">
        <f t="shared" si="2"/>
        <v>26.263193486006699</v>
      </c>
      <c r="L40" s="331">
        <f>SUM(L10:L39)</f>
        <v>102042</v>
      </c>
      <c r="M40" s="332">
        <f>SUM(M10:M39)</f>
        <v>254916</v>
      </c>
      <c r="N40" s="363">
        <f t="shared" si="3"/>
        <v>40.029656828131621</v>
      </c>
      <c r="O40" s="330">
        <f>SUM(O10:O39)</f>
        <v>76626</v>
      </c>
      <c r="P40" s="330">
        <f>SUM(P10:P39)</f>
        <v>257010</v>
      </c>
      <c r="Q40" s="364">
        <f t="shared" si="4"/>
        <v>29.814404108789542</v>
      </c>
      <c r="R40" s="272">
        <f>SUM(R10:R39)</f>
        <v>99881</v>
      </c>
      <c r="S40" s="273">
        <f>SUM(S10:S39)</f>
        <v>261224</v>
      </c>
      <c r="T40" s="362">
        <f t="shared" si="5"/>
        <v>38.235767004563129</v>
      </c>
    </row>
    <row r="41" spans="2:20" s="78" customFormat="1" ht="12.75">
      <c r="B41" s="260" t="s">
        <v>78</v>
      </c>
      <c r="C41" s="268">
        <v>15631</v>
      </c>
      <c r="D41" s="269">
        <v>43673</v>
      </c>
      <c r="E41" s="361">
        <f t="shared" si="0"/>
        <v>35.790992146177267</v>
      </c>
      <c r="F41" s="269">
        <v>14555</v>
      </c>
      <c r="G41" s="269">
        <v>42831</v>
      </c>
      <c r="H41" s="360">
        <f t="shared" si="1"/>
        <v>33.982395928182854</v>
      </c>
      <c r="I41" s="268">
        <v>17030</v>
      </c>
      <c r="J41" s="269">
        <v>43210</v>
      </c>
      <c r="K41" s="365">
        <f t="shared" si="2"/>
        <v>39.412173108076836</v>
      </c>
      <c r="L41" s="261">
        <v>23772</v>
      </c>
      <c r="M41" s="262">
        <v>44597</v>
      </c>
      <c r="N41" s="357">
        <f t="shared" si="3"/>
        <v>53.3040339036258</v>
      </c>
      <c r="O41" s="269">
        <v>13525</v>
      </c>
      <c r="P41" s="269">
        <v>44532</v>
      </c>
      <c r="Q41" s="358">
        <f t="shared" si="4"/>
        <v>30.371418305937304</v>
      </c>
      <c r="R41" s="268">
        <v>23750</v>
      </c>
      <c r="S41" s="269">
        <v>44212</v>
      </c>
      <c r="T41" s="361">
        <f t="shared" si="5"/>
        <v>53.718447480322084</v>
      </c>
    </row>
    <row r="42" spans="2:20" s="78" customFormat="1" ht="16.5" customHeight="1" thickBot="1">
      <c r="B42" s="264" t="s">
        <v>43</v>
      </c>
      <c r="C42" s="265">
        <v>1939</v>
      </c>
      <c r="D42" s="266">
        <v>6750</v>
      </c>
      <c r="E42" s="359">
        <f t="shared" si="0"/>
        <v>28.725925925925928</v>
      </c>
      <c r="F42" s="266">
        <v>1732</v>
      </c>
      <c r="G42" s="266">
        <v>6605</v>
      </c>
      <c r="H42" s="358">
        <f t="shared" si="1"/>
        <v>26.222558667676005</v>
      </c>
      <c r="I42" s="265">
        <v>1759</v>
      </c>
      <c r="J42" s="266">
        <v>6255</v>
      </c>
      <c r="K42" s="366">
        <f t="shared" si="2"/>
        <v>28.121502797761789</v>
      </c>
      <c r="L42" s="336">
        <v>2768</v>
      </c>
      <c r="M42" s="337">
        <v>6301</v>
      </c>
      <c r="N42" s="367">
        <f t="shared" si="3"/>
        <v>43.929534994445326</v>
      </c>
      <c r="O42" s="266">
        <v>1960</v>
      </c>
      <c r="P42" s="266">
        <v>6379</v>
      </c>
      <c r="Q42" s="360">
        <f t="shared" si="4"/>
        <v>30.725819093901862</v>
      </c>
      <c r="R42" s="265">
        <v>2412</v>
      </c>
      <c r="S42" s="266">
        <v>6380</v>
      </c>
      <c r="T42" s="359">
        <f t="shared" si="5"/>
        <v>37.805642633228842</v>
      </c>
    </row>
    <row r="43" spans="2:20" s="275" customFormat="1" ht="21" customHeight="1" thickBot="1">
      <c r="B43" s="271" t="s">
        <v>44</v>
      </c>
      <c r="C43" s="331">
        <f>SUM(C41:C42)</f>
        <v>17570</v>
      </c>
      <c r="D43" s="332">
        <f>SUM(D41:D42)</f>
        <v>50423</v>
      </c>
      <c r="E43" s="363">
        <f t="shared" si="0"/>
        <v>34.845209527398211</v>
      </c>
      <c r="F43" s="330">
        <f>SUM(F41:F42)</f>
        <v>16287</v>
      </c>
      <c r="G43" s="330">
        <f>SUM(G41:G42)</f>
        <v>49436</v>
      </c>
      <c r="H43" s="362">
        <f t="shared" si="1"/>
        <v>32.945626668824339</v>
      </c>
      <c r="I43" s="272">
        <f>SUM(I41:I42)</f>
        <v>18789</v>
      </c>
      <c r="J43" s="273">
        <f>SUM(J41:J42)</f>
        <v>49465</v>
      </c>
      <c r="K43" s="362">
        <f t="shared" si="2"/>
        <v>37.98443343778429</v>
      </c>
      <c r="L43" s="339">
        <f>SUM(L41:L42)</f>
        <v>26540</v>
      </c>
      <c r="M43" s="340">
        <f>SUM(M41:M42)</f>
        <v>50898</v>
      </c>
      <c r="N43" s="368">
        <f t="shared" si="3"/>
        <v>52.143502691657829</v>
      </c>
      <c r="O43" s="330">
        <f>SUM(O41:O42)</f>
        <v>15485</v>
      </c>
      <c r="P43" s="330">
        <f>SUM(P41:P42)</f>
        <v>50911</v>
      </c>
      <c r="Q43" s="364">
        <f t="shared" si="4"/>
        <v>30.415823692325823</v>
      </c>
      <c r="R43" s="272">
        <f>SUM(R41:R42)</f>
        <v>26162</v>
      </c>
      <c r="S43" s="273">
        <f>SUM(S41:S42)</f>
        <v>50592</v>
      </c>
      <c r="T43" s="362">
        <f t="shared" si="5"/>
        <v>51.711733080328905</v>
      </c>
    </row>
    <row r="44" spans="2:20" s="275" customFormat="1" ht="21" customHeight="1" thickBot="1">
      <c r="B44" s="271" t="s">
        <v>274</v>
      </c>
      <c r="C44" s="331">
        <f>C40+C43</f>
        <v>79351</v>
      </c>
      <c r="D44" s="332">
        <f>D40+D43</f>
        <v>303955</v>
      </c>
      <c r="E44" s="369">
        <f t="shared" si="0"/>
        <v>26.106167031303979</v>
      </c>
      <c r="F44" s="330">
        <f>F40+F43</f>
        <v>80976</v>
      </c>
      <c r="G44" s="370">
        <f>G40+G43</f>
        <v>303985</v>
      </c>
      <c r="H44" s="371">
        <f t="shared" si="1"/>
        <v>26.638156487984606</v>
      </c>
      <c r="I44" s="372">
        <f>I40+I43</f>
        <v>85201</v>
      </c>
      <c r="J44" s="373">
        <f>J40+J43</f>
        <v>302336</v>
      </c>
      <c r="K44" s="374">
        <f t="shared" si="2"/>
        <v>28.180898073666384</v>
      </c>
      <c r="L44" s="375">
        <f>L40+L43</f>
        <v>128582</v>
      </c>
      <c r="M44" s="376">
        <f>M40+M43</f>
        <v>305814</v>
      </c>
      <c r="N44" s="377">
        <f t="shared" si="3"/>
        <v>42.045818700255708</v>
      </c>
      <c r="O44" s="330">
        <f>O40+O43</f>
        <v>92111</v>
      </c>
      <c r="P44" s="330">
        <f>P40+P43</f>
        <v>307921</v>
      </c>
      <c r="Q44" s="364">
        <f t="shared" si="4"/>
        <v>29.91384153727742</v>
      </c>
      <c r="R44" s="272">
        <f>R40+R43</f>
        <v>126043</v>
      </c>
      <c r="S44" s="273">
        <f>S40+S43</f>
        <v>311816</v>
      </c>
      <c r="T44" s="362">
        <f t="shared" si="5"/>
        <v>40.422236190573926</v>
      </c>
    </row>
    <row r="46" spans="2:20">
      <c r="B46" s="286" t="s">
        <v>275</v>
      </c>
    </row>
    <row r="47" spans="2:20">
      <c r="B47" s="286" t="s">
        <v>336</v>
      </c>
      <c r="E47" s="286"/>
    </row>
    <row r="48" spans="2:20" ht="15.75" thickBot="1"/>
    <row r="49" spans="2:14">
      <c r="B49" s="732" t="s">
        <v>337</v>
      </c>
      <c r="C49" s="727"/>
      <c r="D49" s="727"/>
      <c r="E49" s="727"/>
      <c r="F49" s="727"/>
      <c r="G49" s="727"/>
      <c r="H49" s="727"/>
      <c r="I49" s="727"/>
      <c r="J49" s="727"/>
      <c r="K49" s="727"/>
      <c r="L49" s="727"/>
      <c r="M49" s="727"/>
      <c r="N49" s="728"/>
    </row>
    <row r="50" spans="2:14" ht="51.75" customHeight="1" thickBot="1">
      <c r="B50" s="729"/>
      <c r="C50" s="730"/>
      <c r="D50" s="730"/>
      <c r="E50" s="730"/>
      <c r="F50" s="730"/>
      <c r="G50" s="730"/>
      <c r="H50" s="730"/>
      <c r="I50" s="730"/>
      <c r="J50" s="730"/>
      <c r="K50" s="730"/>
      <c r="L50" s="730"/>
      <c r="M50" s="730"/>
      <c r="N50" s="731"/>
    </row>
    <row r="51" spans="2:14" ht="15.75" thickBot="1"/>
    <row r="52" spans="2:14">
      <c r="B52" s="732" t="s">
        <v>338</v>
      </c>
      <c r="C52" s="727"/>
      <c r="D52" s="727"/>
      <c r="E52" s="727"/>
      <c r="F52" s="727"/>
      <c r="G52" s="727"/>
      <c r="H52" s="727"/>
      <c r="I52" s="727"/>
      <c r="J52" s="727"/>
      <c r="K52" s="727"/>
      <c r="L52" s="727"/>
      <c r="M52" s="727"/>
      <c r="N52" s="728"/>
    </row>
    <row r="53" spans="2:14">
      <c r="B53" s="733"/>
      <c r="C53" s="734"/>
      <c r="D53" s="734"/>
      <c r="E53" s="734"/>
      <c r="F53" s="734"/>
      <c r="G53" s="734"/>
      <c r="H53" s="734"/>
      <c r="I53" s="734"/>
      <c r="J53" s="734"/>
      <c r="K53" s="734"/>
      <c r="L53" s="734"/>
      <c r="M53" s="734"/>
      <c r="N53" s="735"/>
    </row>
    <row r="54" spans="2:14" ht="15.75" thickBot="1">
      <c r="B54" s="729"/>
      <c r="C54" s="730"/>
      <c r="D54" s="730"/>
      <c r="E54" s="730"/>
      <c r="F54" s="730"/>
      <c r="G54" s="730"/>
      <c r="H54" s="730"/>
      <c r="I54" s="730"/>
      <c r="J54" s="730"/>
      <c r="K54" s="730"/>
      <c r="L54" s="730"/>
      <c r="M54" s="730"/>
      <c r="N54" s="731"/>
    </row>
  </sheetData>
  <mergeCells count="10">
    <mergeCell ref="B49:N50"/>
    <mergeCell ref="B52:N54"/>
    <mergeCell ref="B6:T6"/>
    <mergeCell ref="B8:B9"/>
    <mergeCell ref="C8:E8"/>
    <mergeCell ref="F8:H8"/>
    <mergeCell ref="I8:K8"/>
    <mergeCell ref="L8:N8"/>
    <mergeCell ref="O8:Q8"/>
    <mergeCell ref="R8:T8"/>
  </mergeCells>
  <pageMargins left="0.9055118110236221" right="0.70866141732283472" top="0.74803149606299213" bottom="0.74803149606299213" header="0.31496062992125984" footer="0.31496062992125984"/>
  <pageSetup paperSize="5" scale="58" orientation="landscape" r:id="rId1"/>
  <drawing r:id="rId2"/>
  <legacyDrawing r:id="rId3"/>
  <oleObjects>
    <mc:AlternateContent xmlns:mc="http://schemas.openxmlformats.org/markup-compatibility/2006">
      <mc:Choice Requires="x14">
        <oleObject progId="CorelDraw.Graphic.16" shapeId="124929" r:id="rId4">
          <objectPr defaultSize="0" autoPict="0" r:id="rId5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1</xdr:col>
                <xdr:colOff>1295400</xdr:colOff>
                <xdr:row>4</xdr:row>
                <xdr:rowOff>123825</xdr:rowOff>
              </to>
            </anchor>
          </objectPr>
        </oleObject>
      </mc:Choice>
      <mc:Fallback>
        <oleObject progId="CorelDraw.Graphic.16" shapeId="124929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K158"/>
  <sheetViews>
    <sheetView showGridLines="0" zoomScaleNormal="100" zoomScaleSheetLayoutView="100" zoomScalePageLayoutView="118" workbookViewId="0">
      <selection activeCell="I4" sqref="I4"/>
    </sheetView>
  </sheetViews>
  <sheetFormatPr baseColWidth="10" defaultRowHeight="15"/>
  <cols>
    <col min="1" max="1" width="17.85546875" customWidth="1"/>
    <col min="2" max="7" width="10.7109375" customWidth="1"/>
    <col min="8" max="8" width="8.5703125" customWidth="1"/>
    <col min="9" max="9" width="11.42578125" style="98"/>
    <col min="10" max="10" width="12.140625" style="98" hidden="1" customWidth="1"/>
    <col min="11" max="11" width="14.42578125" hidden="1" customWidth="1"/>
    <col min="250" max="250" width="8" customWidth="1"/>
    <col min="251" max="251" width="14.85546875" customWidth="1"/>
    <col min="252" max="252" width="8.140625" customWidth="1"/>
    <col min="253" max="253" width="7.42578125" customWidth="1"/>
    <col min="254" max="257" width="8.140625" customWidth="1"/>
    <col min="258" max="258" width="8.7109375" customWidth="1"/>
    <col min="261" max="261" width="13.28515625" customWidth="1"/>
    <col min="506" max="506" width="8" customWidth="1"/>
    <col min="507" max="507" width="14.85546875" customWidth="1"/>
    <col min="508" max="508" width="8.140625" customWidth="1"/>
    <col min="509" max="509" width="7.42578125" customWidth="1"/>
    <col min="510" max="513" width="8.140625" customWidth="1"/>
    <col min="514" max="514" width="8.7109375" customWidth="1"/>
    <col min="517" max="517" width="13.28515625" customWidth="1"/>
    <col min="762" max="762" width="8" customWidth="1"/>
    <col min="763" max="763" width="14.85546875" customWidth="1"/>
    <col min="764" max="764" width="8.140625" customWidth="1"/>
    <col min="765" max="765" width="7.42578125" customWidth="1"/>
    <col min="766" max="769" width="8.140625" customWidth="1"/>
    <col min="770" max="770" width="8.7109375" customWidth="1"/>
    <col min="773" max="773" width="13.28515625" customWidth="1"/>
    <col min="1018" max="1018" width="8" customWidth="1"/>
    <col min="1019" max="1019" width="14.85546875" customWidth="1"/>
    <col min="1020" max="1020" width="8.140625" customWidth="1"/>
    <col min="1021" max="1021" width="7.42578125" customWidth="1"/>
    <col min="1022" max="1025" width="8.140625" customWidth="1"/>
    <col min="1026" max="1026" width="8.7109375" customWidth="1"/>
    <col min="1029" max="1029" width="13.28515625" customWidth="1"/>
    <col min="1274" max="1274" width="8" customWidth="1"/>
    <col min="1275" max="1275" width="14.85546875" customWidth="1"/>
    <col min="1276" max="1276" width="8.140625" customWidth="1"/>
    <col min="1277" max="1277" width="7.42578125" customWidth="1"/>
    <col min="1278" max="1281" width="8.140625" customWidth="1"/>
    <col min="1282" max="1282" width="8.7109375" customWidth="1"/>
    <col min="1285" max="1285" width="13.28515625" customWidth="1"/>
    <col min="1530" max="1530" width="8" customWidth="1"/>
    <col min="1531" max="1531" width="14.85546875" customWidth="1"/>
    <col min="1532" max="1532" width="8.140625" customWidth="1"/>
    <col min="1533" max="1533" width="7.42578125" customWidth="1"/>
    <col min="1534" max="1537" width="8.140625" customWidth="1"/>
    <col min="1538" max="1538" width="8.7109375" customWidth="1"/>
    <col min="1541" max="1541" width="13.28515625" customWidth="1"/>
    <col min="1786" max="1786" width="8" customWidth="1"/>
    <col min="1787" max="1787" width="14.85546875" customWidth="1"/>
    <col min="1788" max="1788" width="8.140625" customWidth="1"/>
    <col min="1789" max="1789" width="7.42578125" customWidth="1"/>
    <col min="1790" max="1793" width="8.140625" customWidth="1"/>
    <col min="1794" max="1794" width="8.7109375" customWidth="1"/>
    <col min="1797" max="1797" width="13.28515625" customWidth="1"/>
    <col min="2042" max="2042" width="8" customWidth="1"/>
    <col min="2043" max="2043" width="14.85546875" customWidth="1"/>
    <col min="2044" max="2044" width="8.140625" customWidth="1"/>
    <col min="2045" max="2045" width="7.42578125" customWidth="1"/>
    <col min="2046" max="2049" width="8.140625" customWidth="1"/>
    <col min="2050" max="2050" width="8.7109375" customWidth="1"/>
    <col min="2053" max="2053" width="13.28515625" customWidth="1"/>
    <col min="2298" max="2298" width="8" customWidth="1"/>
    <col min="2299" max="2299" width="14.85546875" customWidth="1"/>
    <col min="2300" max="2300" width="8.140625" customWidth="1"/>
    <col min="2301" max="2301" width="7.42578125" customWidth="1"/>
    <col min="2302" max="2305" width="8.140625" customWidth="1"/>
    <col min="2306" max="2306" width="8.7109375" customWidth="1"/>
    <col min="2309" max="2309" width="13.28515625" customWidth="1"/>
    <col min="2554" max="2554" width="8" customWidth="1"/>
    <col min="2555" max="2555" width="14.85546875" customWidth="1"/>
    <col min="2556" max="2556" width="8.140625" customWidth="1"/>
    <col min="2557" max="2557" width="7.42578125" customWidth="1"/>
    <col min="2558" max="2561" width="8.140625" customWidth="1"/>
    <col min="2562" max="2562" width="8.7109375" customWidth="1"/>
    <col min="2565" max="2565" width="13.28515625" customWidth="1"/>
    <col min="2810" max="2810" width="8" customWidth="1"/>
    <col min="2811" max="2811" width="14.85546875" customWidth="1"/>
    <col min="2812" max="2812" width="8.140625" customWidth="1"/>
    <col min="2813" max="2813" width="7.42578125" customWidth="1"/>
    <col min="2814" max="2817" width="8.140625" customWidth="1"/>
    <col min="2818" max="2818" width="8.7109375" customWidth="1"/>
    <col min="2821" max="2821" width="13.28515625" customWidth="1"/>
    <col min="3066" max="3066" width="8" customWidth="1"/>
    <col min="3067" max="3067" width="14.85546875" customWidth="1"/>
    <col min="3068" max="3068" width="8.140625" customWidth="1"/>
    <col min="3069" max="3069" width="7.42578125" customWidth="1"/>
    <col min="3070" max="3073" width="8.140625" customWidth="1"/>
    <col min="3074" max="3074" width="8.7109375" customWidth="1"/>
    <col min="3077" max="3077" width="13.28515625" customWidth="1"/>
    <col min="3322" max="3322" width="8" customWidth="1"/>
    <col min="3323" max="3323" width="14.85546875" customWidth="1"/>
    <col min="3324" max="3324" width="8.140625" customWidth="1"/>
    <col min="3325" max="3325" width="7.42578125" customWidth="1"/>
    <col min="3326" max="3329" width="8.140625" customWidth="1"/>
    <col min="3330" max="3330" width="8.7109375" customWidth="1"/>
    <col min="3333" max="3333" width="13.28515625" customWidth="1"/>
    <col min="3578" max="3578" width="8" customWidth="1"/>
    <col min="3579" max="3579" width="14.85546875" customWidth="1"/>
    <col min="3580" max="3580" width="8.140625" customWidth="1"/>
    <col min="3581" max="3581" width="7.42578125" customWidth="1"/>
    <col min="3582" max="3585" width="8.140625" customWidth="1"/>
    <col min="3586" max="3586" width="8.7109375" customWidth="1"/>
    <col min="3589" max="3589" width="13.28515625" customWidth="1"/>
    <col min="3834" max="3834" width="8" customWidth="1"/>
    <col min="3835" max="3835" width="14.85546875" customWidth="1"/>
    <col min="3836" max="3836" width="8.140625" customWidth="1"/>
    <col min="3837" max="3837" width="7.42578125" customWidth="1"/>
    <col min="3838" max="3841" width="8.140625" customWidth="1"/>
    <col min="3842" max="3842" width="8.7109375" customWidth="1"/>
    <col min="3845" max="3845" width="13.28515625" customWidth="1"/>
    <col min="4090" max="4090" width="8" customWidth="1"/>
    <col min="4091" max="4091" width="14.85546875" customWidth="1"/>
    <col min="4092" max="4092" width="8.140625" customWidth="1"/>
    <col min="4093" max="4093" width="7.42578125" customWidth="1"/>
    <col min="4094" max="4097" width="8.140625" customWidth="1"/>
    <col min="4098" max="4098" width="8.7109375" customWidth="1"/>
    <col min="4101" max="4101" width="13.28515625" customWidth="1"/>
    <col min="4346" max="4346" width="8" customWidth="1"/>
    <col min="4347" max="4347" width="14.85546875" customWidth="1"/>
    <col min="4348" max="4348" width="8.140625" customWidth="1"/>
    <col min="4349" max="4349" width="7.42578125" customWidth="1"/>
    <col min="4350" max="4353" width="8.140625" customWidth="1"/>
    <col min="4354" max="4354" width="8.7109375" customWidth="1"/>
    <col min="4357" max="4357" width="13.28515625" customWidth="1"/>
    <col min="4602" max="4602" width="8" customWidth="1"/>
    <col min="4603" max="4603" width="14.85546875" customWidth="1"/>
    <col min="4604" max="4604" width="8.140625" customWidth="1"/>
    <col min="4605" max="4605" width="7.42578125" customWidth="1"/>
    <col min="4606" max="4609" width="8.140625" customWidth="1"/>
    <col min="4610" max="4610" width="8.7109375" customWidth="1"/>
    <col min="4613" max="4613" width="13.28515625" customWidth="1"/>
    <col min="4858" max="4858" width="8" customWidth="1"/>
    <col min="4859" max="4859" width="14.85546875" customWidth="1"/>
    <col min="4860" max="4860" width="8.140625" customWidth="1"/>
    <col min="4861" max="4861" width="7.42578125" customWidth="1"/>
    <col min="4862" max="4865" width="8.140625" customWidth="1"/>
    <col min="4866" max="4866" width="8.7109375" customWidth="1"/>
    <col min="4869" max="4869" width="13.28515625" customWidth="1"/>
    <col min="5114" max="5114" width="8" customWidth="1"/>
    <col min="5115" max="5115" width="14.85546875" customWidth="1"/>
    <col min="5116" max="5116" width="8.140625" customWidth="1"/>
    <col min="5117" max="5117" width="7.42578125" customWidth="1"/>
    <col min="5118" max="5121" width="8.140625" customWidth="1"/>
    <col min="5122" max="5122" width="8.7109375" customWidth="1"/>
    <col min="5125" max="5125" width="13.28515625" customWidth="1"/>
    <col min="5370" max="5370" width="8" customWidth="1"/>
    <col min="5371" max="5371" width="14.85546875" customWidth="1"/>
    <col min="5372" max="5372" width="8.140625" customWidth="1"/>
    <col min="5373" max="5373" width="7.42578125" customWidth="1"/>
    <col min="5374" max="5377" width="8.140625" customWidth="1"/>
    <col min="5378" max="5378" width="8.7109375" customWidth="1"/>
    <col min="5381" max="5381" width="13.28515625" customWidth="1"/>
    <col min="5626" max="5626" width="8" customWidth="1"/>
    <col min="5627" max="5627" width="14.85546875" customWidth="1"/>
    <col min="5628" max="5628" width="8.140625" customWidth="1"/>
    <col min="5629" max="5629" width="7.42578125" customWidth="1"/>
    <col min="5630" max="5633" width="8.140625" customWidth="1"/>
    <col min="5634" max="5634" width="8.7109375" customWidth="1"/>
    <col min="5637" max="5637" width="13.28515625" customWidth="1"/>
    <col min="5882" max="5882" width="8" customWidth="1"/>
    <col min="5883" max="5883" width="14.85546875" customWidth="1"/>
    <col min="5884" max="5884" width="8.140625" customWidth="1"/>
    <col min="5885" max="5885" width="7.42578125" customWidth="1"/>
    <col min="5886" max="5889" width="8.140625" customWidth="1"/>
    <col min="5890" max="5890" width="8.7109375" customWidth="1"/>
    <col min="5893" max="5893" width="13.28515625" customWidth="1"/>
    <col min="6138" max="6138" width="8" customWidth="1"/>
    <col min="6139" max="6139" width="14.85546875" customWidth="1"/>
    <col min="6140" max="6140" width="8.140625" customWidth="1"/>
    <col min="6141" max="6141" width="7.42578125" customWidth="1"/>
    <col min="6142" max="6145" width="8.140625" customWidth="1"/>
    <col min="6146" max="6146" width="8.7109375" customWidth="1"/>
    <col min="6149" max="6149" width="13.28515625" customWidth="1"/>
    <col min="6394" max="6394" width="8" customWidth="1"/>
    <col min="6395" max="6395" width="14.85546875" customWidth="1"/>
    <col min="6396" max="6396" width="8.140625" customWidth="1"/>
    <col min="6397" max="6397" width="7.42578125" customWidth="1"/>
    <col min="6398" max="6401" width="8.140625" customWidth="1"/>
    <col min="6402" max="6402" width="8.7109375" customWidth="1"/>
    <col min="6405" max="6405" width="13.28515625" customWidth="1"/>
    <col min="6650" max="6650" width="8" customWidth="1"/>
    <col min="6651" max="6651" width="14.85546875" customWidth="1"/>
    <col min="6652" max="6652" width="8.140625" customWidth="1"/>
    <col min="6653" max="6653" width="7.42578125" customWidth="1"/>
    <col min="6654" max="6657" width="8.140625" customWidth="1"/>
    <col min="6658" max="6658" width="8.7109375" customWidth="1"/>
    <col min="6661" max="6661" width="13.28515625" customWidth="1"/>
    <col min="6906" max="6906" width="8" customWidth="1"/>
    <col min="6907" max="6907" width="14.85546875" customWidth="1"/>
    <col min="6908" max="6908" width="8.140625" customWidth="1"/>
    <col min="6909" max="6909" width="7.42578125" customWidth="1"/>
    <col min="6910" max="6913" width="8.140625" customWidth="1"/>
    <col min="6914" max="6914" width="8.7109375" customWidth="1"/>
    <col min="6917" max="6917" width="13.28515625" customWidth="1"/>
    <col min="7162" max="7162" width="8" customWidth="1"/>
    <col min="7163" max="7163" width="14.85546875" customWidth="1"/>
    <col min="7164" max="7164" width="8.140625" customWidth="1"/>
    <col min="7165" max="7165" width="7.42578125" customWidth="1"/>
    <col min="7166" max="7169" width="8.140625" customWidth="1"/>
    <col min="7170" max="7170" width="8.7109375" customWidth="1"/>
    <col min="7173" max="7173" width="13.28515625" customWidth="1"/>
    <col min="7418" max="7418" width="8" customWidth="1"/>
    <col min="7419" max="7419" width="14.85546875" customWidth="1"/>
    <col min="7420" max="7420" width="8.140625" customWidth="1"/>
    <col min="7421" max="7421" width="7.42578125" customWidth="1"/>
    <col min="7422" max="7425" width="8.140625" customWidth="1"/>
    <col min="7426" max="7426" width="8.7109375" customWidth="1"/>
    <col min="7429" max="7429" width="13.28515625" customWidth="1"/>
    <col min="7674" max="7674" width="8" customWidth="1"/>
    <col min="7675" max="7675" width="14.85546875" customWidth="1"/>
    <col min="7676" max="7676" width="8.140625" customWidth="1"/>
    <col min="7677" max="7677" width="7.42578125" customWidth="1"/>
    <col min="7678" max="7681" width="8.140625" customWidth="1"/>
    <col min="7682" max="7682" width="8.7109375" customWidth="1"/>
    <col min="7685" max="7685" width="13.28515625" customWidth="1"/>
    <col min="7930" max="7930" width="8" customWidth="1"/>
    <col min="7931" max="7931" width="14.85546875" customWidth="1"/>
    <col min="7932" max="7932" width="8.140625" customWidth="1"/>
    <col min="7933" max="7933" width="7.42578125" customWidth="1"/>
    <col min="7934" max="7937" width="8.140625" customWidth="1"/>
    <col min="7938" max="7938" width="8.7109375" customWidth="1"/>
    <col min="7941" max="7941" width="13.28515625" customWidth="1"/>
    <col min="8186" max="8186" width="8" customWidth="1"/>
    <col min="8187" max="8187" width="14.85546875" customWidth="1"/>
    <col min="8188" max="8188" width="8.140625" customWidth="1"/>
    <col min="8189" max="8189" width="7.42578125" customWidth="1"/>
    <col min="8190" max="8193" width="8.140625" customWidth="1"/>
    <col min="8194" max="8194" width="8.7109375" customWidth="1"/>
    <col min="8197" max="8197" width="13.28515625" customWidth="1"/>
    <col min="8442" max="8442" width="8" customWidth="1"/>
    <col min="8443" max="8443" width="14.85546875" customWidth="1"/>
    <col min="8444" max="8444" width="8.140625" customWidth="1"/>
    <col min="8445" max="8445" width="7.42578125" customWidth="1"/>
    <col min="8446" max="8449" width="8.140625" customWidth="1"/>
    <col min="8450" max="8450" width="8.7109375" customWidth="1"/>
    <col min="8453" max="8453" width="13.28515625" customWidth="1"/>
    <col min="8698" max="8698" width="8" customWidth="1"/>
    <col min="8699" max="8699" width="14.85546875" customWidth="1"/>
    <col min="8700" max="8700" width="8.140625" customWidth="1"/>
    <col min="8701" max="8701" width="7.42578125" customWidth="1"/>
    <col min="8702" max="8705" width="8.140625" customWidth="1"/>
    <col min="8706" max="8706" width="8.7109375" customWidth="1"/>
    <col min="8709" max="8709" width="13.28515625" customWidth="1"/>
    <col min="8954" max="8954" width="8" customWidth="1"/>
    <col min="8955" max="8955" width="14.85546875" customWidth="1"/>
    <col min="8956" max="8956" width="8.140625" customWidth="1"/>
    <col min="8957" max="8957" width="7.42578125" customWidth="1"/>
    <col min="8958" max="8961" width="8.140625" customWidth="1"/>
    <col min="8962" max="8962" width="8.7109375" customWidth="1"/>
    <col min="8965" max="8965" width="13.28515625" customWidth="1"/>
    <col min="9210" max="9210" width="8" customWidth="1"/>
    <col min="9211" max="9211" width="14.85546875" customWidth="1"/>
    <col min="9212" max="9212" width="8.140625" customWidth="1"/>
    <col min="9213" max="9213" width="7.42578125" customWidth="1"/>
    <col min="9214" max="9217" width="8.140625" customWidth="1"/>
    <col min="9218" max="9218" width="8.7109375" customWidth="1"/>
    <col min="9221" max="9221" width="13.28515625" customWidth="1"/>
    <col min="9466" max="9466" width="8" customWidth="1"/>
    <col min="9467" max="9467" width="14.85546875" customWidth="1"/>
    <col min="9468" max="9468" width="8.140625" customWidth="1"/>
    <col min="9469" max="9469" width="7.42578125" customWidth="1"/>
    <col min="9470" max="9473" width="8.140625" customWidth="1"/>
    <col min="9474" max="9474" width="8.7109375" customWidth="1"/>
    <col min="9477" max="9477" width="13.28515625" customWidth="1"/>
    <col min="9722" max="9722" width="8" customWidth="1"/>
    <col min="9723" max="9723" width="14.85546875" customWidth="1"/>
    <col min="9724" max="9724" width="8.140625" customWidth="1"/>
    <col min="9725" max="9725" width="7.42578125" customWidth="1"/>
    <col min="9726" max="9729" width="8.140625" customWidth="1"/>
    <col min="9730" max="9730" width="8.7109375" customWidth="1"/>
    <col min="9733" max="9733" width="13.28515625" customWidth="1"/>
    <col min="9978" max="9978" width="8" customWidth="1"/>
    <col min="9979" max="9979" width="14.85546875" customWidth="1"/>
    <col min="9980" max="9980" width="8.140625" customWidth="1"/>
    <col min="9981" max="9981" width="7.42578125" customWidth="1"/>
    <col min="9982" max="9985" width="8.140625" customWidth="1"/>
    <col min="9986" max="9986" width="8.7109375" customWidth="1"/>
    <col min="9989" max="9989" width="13.28515625" customWidth="1"/>
    <col min="10234" max="10234" width="8" customWidth="1"/>
    <col min="10235" max="10235" width="14.85546875" customWidth="1"/>
    <col min="10236" max="10236" width="8.140625" customWidth="1"/>
    <col min="10237" max="10237" width="7.42578125" customWidth="1"/>
    <col min="10238" max="10241" width="8.140625" customWidth="1"/>
    <col min="10242" max="10242" width="8.7109375" customWidth="1"/>
    <col min="10245" max="10245" width="13.28515625" customWidth="1"/>
    <col min="10490" max="10490" width="8" customWidth="1"/>
    <col min="10491" max="10491" width="14.85546875" customWidth="1"/>
    <col min="10492" max="10492" width="8.140625" customWidth="1"/>
    <col min="10493" max="10493" width="7.42578125" customWidth="1"/>
    <col min="10494" max="10497" width="8.140625" customWidth="1"/>
    <col min="10498" max="10498" width="8.7109375" customWidth="1"/>
    <col min="10501" max="10501" width="13.28515625" customWidth="1"/>
    <col min="10746" max="10746" width="8" customWidth="1"/>
    <col min="10747" max="10747" width="14.85546875" customWidth="1"/>
    <col min="10748" max="10748" width="8.140625" customWidth="1"/>
    <col min="10749" max="10749" width="7.42578125" customWidth="1"/>
    <col min="10750" max="10753" width="8.140625" customWidth="1"/>
    <col min="10754" max="10754" width="8.7109375" customWidth="1"/>
    <col min="10757" max="10757" width="13.28515625" customWidth="1"/>
    <col min="11002" max="11002" width="8" customWidth="1"/>
    <col min="11003" max="11003" width="14.85546875" customWidth="1"/>
    <col min="11004" max="11004" width="8.140625" customWidth="1"/>
    <col min="11005" max="11005" width="7.42578125" customWidth="1"/>
    <col min="11006" max="11009" width="8.140625" customWidth="1"/>
    <col min="11010" max="11010" width="8.7109375" customWidth="1"/>
    <col min="11013" max="11013" width="13.28515625" customWidth="1"/>
    <col min="11258" max="11258" width="8" customWidth="1"/>
    <col min="11259" max="11259" width="14.85546875" customWidth="1"/>
    <col min="11260" max="11260" width="8.140625" customWidth="1"/>
    <col min="11261" max="11261" width="7.42578125" customWidth="1"/>
    <col min="11262" max="11265" width="8.140625" customWidth="1"/>
    <col min="11266" max="11266" width="8.7109375" customWidth="1"/>
    <col min="11269" max="11269" width="13.28515625" customWidth="1"/>
    <col min="11514" max="11514" width="8" customWidth="1"/>
    <col min="11515" max="11515" width="14.85546875" customWidth="1"/>
    <col min="11516" max="11516" width="8.140625" customWidth="1"/>
    <col min="11517" max="11517" width="7.42578125" customWidth="1"/>
    <col min="11518" max="11521" width="8.140625" customWidth="1"/>
    <col min="11522" max="11522" width="8.7109375" customWidth="1"/>
    <col min="11525" max="11525" width="13.28515625" customWidth="1"/>
    <col min="11770" max="11770" width="8" customWidth="1"/>
    <col min="11771" max="11771" width="14.85546875" customWidth="1"/>
    <col min="11772" max="11772" width="8.140625" customWidth="1"/>
    <col min="11773" max="11773" width="7.42578125" customWidth="1"/>
    <col min="11774" max="11777" width="8.140625" customWidth="1"/>
    <col min="11778" max="11778" width="8.7109375" customWidth="1"/>
    <col min="11781" max="11781" width="13.28515625" customWidth="1"/>
    <col min="12026" max="12026" width="8" customWidth="1"/>
    <col min="12027" max="12027" width="14.85546875" customWidth="1"/>
    <col min="12028" max="12028" width="8.140625" customWidth="1"/>
    <col min="12029" max="12029" width="7.42578125" customWidth="1"/>
    <col min="12030" max="12033" width="8.140625" customWidth="1"/>
    <col min="12034" max="12034" width="8.7109375" customWidth="1"/>
    <col min="12037" max="12037" width="13.28515625" customWidth="1"/>
    <col min="12282" max="12282" width="8" customWidth="1"/>
    <col min="12283" max="12283" width="14.85546875" customWidth="1"/>
    <col min="12284" max="12284" width="8.140625" customWidth="1"/>
    <col min="12285" max="12285" width="7.42578125" customWidth="1"/>
    <col min="12286" max="12289" width="8.140625" customWidth="1"/>
    <col min="12290" max="12290" width="8.7109375" customWidth="1"/>
    <col min="12293" max="12293" width="13.28515625" customWidth="1"/>
    <col min="12538" max="12538" width="8" customWidth="1"/>
    <col min="12539" max="12539" width="14.85546875" customWidth="1"/>
    <col min="12540" max="12540" width="8.140625" customWidth="1"/>
    <col min="12541" max="12541" width="7.42578125" customWidth="1"/>
    <col min="12542" max="12545" width="8.140625" customWidth="1"/>
    <col min="12546" max="12546" width="8.7109375" customWidth="1"/>
    <col min="12549" max="12549" width="13.28515625" customWidth="1"/>
    <col min="12794" max="12794" width="8" customWidth="1"/>
    <col min="12795" max="12795" width="14.85546875" customWidth="1"/>
    <col min="12796" max="12796" width="8.140625" customWidth="1"/>
    <col min="12797" max="12797" width="7.42578125" customWidth="1"/>
    <col min="12798" max="12801" width="8.140625" customWidth="1"/>
    <col min="12802" max="12802" width="8.7109375" customWidth="1"/>
    <col min="12805" max="12805" width="13.28515625" customWidth="1"/>
    <col min="13050" max="13050" width="8" customWidth="1"/>
    <col min="13051" max="13051" width="14.85546875" customWidth="1"/>
    <col min="13052" max="13052" width="8.140625" customWidth="1"/>
    <col min="13053" max="13053" width="7.42578125" customWidth="1"/>
    <col min="13054" max="13057" width="8.140625" customWidth="1"/>
    <col min="13058" max="13058" width="8.7109375" customWidth="1"/>
    <col min="13061" max="13061" width="13.28515625" customWidth="1"/>
    <col min="13306" max="13306" width="8" customWidth="1"/>
    <col min="13307" max="13307" width="14.85546875" customWidth="1"/>
    <col min="13308" max="13308" width="8.140625" customWidth="1"/>
    <col min="13309" max="13309" width="7.42578125" customWidth="1"/>
    <col min="13310" max="13313" width="8.140625" customWidth="1"/>
    <col min="13314" max="13314" width="8.7109375" customWidth="1"/>
    <col min="13317" max="13317" width="13.28515625" customWidth="1"/>
    <col min="13562" max="13562" width="8" customWidth="1"/>
    <col min="13563" max="13563" width="14.85546875" customWidth="1"/>
    <col min="13564" max="13564" width="8.140625" customWidth="1"/>
    <col min="13565" max="13565" width="7.42578125" customWidth="1"/>
    <col min="13566" max="13569" width="8.140625" customWidth="1"/>
    <col min="13570" max="13570" width="8.7109375" customWidth="1"/>
    <col min="13573" max="13573" width="13.28515625" customWidth="1"/>
    <col min="13818" max="13818" width="8" customWidth="1"/>
    <col min="13819" max="13819" width="14.85546875" customWidth="1"/>
    <col min="13820" max="13820" width="8.140625" customWidth="1"/>
    <col min="13821" max="13821" width="7.42578125" customWidth="1"/>
    <col min="13822" max="13825" width="8.140625" customWidth="1"/>
    <col min="13826" max="13826" width="8.7109375" customWidth="1"/>
    <col min="13829" max="13829" width="13.28515625" customWidth="1"/>
    <col min="14074" max="14074" width="8" customWidth="1"/>
    <col min="14075" max="14075" width="14.85546875" customWidth="1"/>
    <col min="14076" max="14076" width="8.140625" customWidth="1"/>
    <col min="14077" max="14077" width="7.42578125" customWidth="1"/>
    <col min="14078" max="14081" width="8.140625" customWidth="1"/>
    <col min="14082" max="14082" width="8.7109375" customWidth="1"/>
    <col min="14085" max="14085" width="13.28515625" customWidth="1"/>
    <col min="14330" max="14330" width="8" customWidth="1"/>
    <col min="14331" max="14331" width="14.85546875" customWidth="1"/>
    <col min="14332" max="14332" width="8.140625" customWidth="1"/>
    <col min="14333" max="14333" width="7.42578125" customWidth="1"/>
    <col min="14334" max="14337" width="8.140625" customWidth="1"/>
    <col min="14338" max="14338" width="8.7109375" customWidth="1"/>
    <col min="14341" max="14341" width="13.28515625" customWidth="1"/>
    <col min="14586" max="14586" width="8" customWidth="1"/>
    <col min="14587" max="14587" width="14.85546875" customWidth="1"/>
    <col min="14588" max="14588" width="8.140625" customWidth="1"/>
    <col min="14589" max="14589" width="7.42578125" customWidth="1"/>
    <col min="14590" max="14593" width="8.140625" customWidth="1"/>
    <col min="14594" max="14594" width="8.7109375" customWidth="1"/>
    <col min="14597" max="14597" width="13.28515625" customWidth="1"/>
    <col min="14842" max="14842" width="8" customWidth="1"/>
    <col min="14843" max="14843" width="14.85546875" customWidth="1"/>
    <col min="14844" max="14844" width="8.140625" customWidth="1"/>
    <col min="14845" max="14845" width="7.42578125" customWidth="1"/>
    <col min="14846" max="14849" width="8.140625" customWidth="1"/>
    <col min="14850" max="14850" width="8.7109375" customWidth="1"/>
    <col min="14853" max="14853" width="13.28515625" customWidth="1"/>
    <col min="15098" max="15098" width="8" customWidth="1"/>
    <col min="15099" max="15099" width="14.85546875" customWidth="1"/>
    <col min="15100" max="15100" width="8.140625" customWidth="1"/>
    <col min="15101" max="15101" width="7.42578125" customWidth="1"/>
    <col min="15102" max="15105" width="8.140625" customWidth="1"/>
    <col min="15106" max="15106" width="8.7109375" customWidth="1"/>
    <col min="15109" max="15109" width="13.28515625" customWidth="1"/>
    <col min="15354" max="15354" width="8" customWidth="1"/>
    <col min="15355" max="15355" width="14.85546875" customWidth="1"/>
    <col min="15356" max="15356" width="8.140625" customWidth="1"/>
    <col min="15357" max="15357" width="7.42578125" customWidth="1"/>
    <col min="15358" max="15361" width="8.140625" customWidth="1"/>
    <col min="15362" max="15362" width="8.7109375" customWidth="1"/>
    <col min="15365" max="15365" width="13.28515625" customWidth="1"/>
    <col min="15610" max="15610" width="8" customWidth="1"/>
    <col min="15611" max="15611" width="14.85546875" customWidth="1"/>
    <col min="15612" max="15612" width="8.140625" customWidth="1"/>
    <col min="15613" max="15613" width="7.42578125" customWidth="1"/>
    <col min="15614" max="15617" width="8.140625" customWidth="1"/>
    <col min="15618" max="15618" width="8.7109375" customWidth="1"/>
    <col min="15621" max="15621" width="13.28515625" customWidth="1"/>
    <col min="15866" max="15866" width="8" customWidth="1"/>
    <col min="15867" max="15867" width="14.85546875" customWidth="1"/>
    <col min="15868" max="15868" width="8.140625" customWidth="1"/>
    <col min="15869" max="15869" width="7.42578125" customWidth="1"/>
    <col min="15870" max="15873" width="8.140625" customWidth="1"/>
    <col min="15874" max="15874" width="8.7109375" customWidth="1"/>
    <col min="15877" max="15877" width="13.28515625" customWidth="1"/>
    <col min="16122" max="16122" width="8" customWidth="1"/>
    <col min="16123" max="16123" width="14.85546875" customWidth="1"/>
    <col min="16124" max="16124" width="8.140625" customWidth="1"/>
    <col min="16125" max="16125" width="7.42578125" customWidth="1"/>
    <col min="16126" max="16129" width="8.140625" customWidth="1"/>
    <col min="16130" max="16130" width="8.7109375" customWidth="1"/>
    <col min="16133" max="16133" width="13.28515625" customWidth="1"/>
  </cols>
  <sheetData>
    <row r="1" spans="1:11" ht="15" customHeight="1"/>
    <row r="2" spans="1:11" ht="15" customHeight="1"/>
    <row r="3" spans="1:11" ht="15" customHeight="1"/>
    <row r="4" spans="1:11" s="5" customFormat="1" ht="15" customHeight="1">
      <c r="A4" s="2"/>
      <c r="B4" s="3"/>
      <c r="C4" s="3"/>
      <c r="D4" s="3"/>
      <c r="E4" s="3"/>
      <c r="F4" s="3"/>
      <c r="G4" s="3"/>
      <c r="H4" s="3"/>
      <c r="I4" s="99"/>
      <c r="J4" s="100"/>
    </row>
    <row r="5" spans="1:11" ht="15" customHeight="1">
      <c r="A5" s="759" t="s">
        <v>339</v>
      </c>
      <c r="B5" s="759"/>
      <c r="C5" s="759"/>
      <c r="D5" s="759"/>
      <c r="E5" s="759"/>
      <c r="F5" s="759"/>
      <c r="G5" s="759"/>
      <c r="H5" s="759"/>
      <c r="I5" s="101"/>
    </row>
    <row r="6" spans="1:11" ht="6.75" customHeight="1">
      <c r="A6" s="10"/>
      <c r="B6" s="10"/>
      <c r="C6" s="10"/>
      <c r="D6" s="10"/>
      <c r="E6" s="10"/>
      <c r="F6" s="10"/>
      <c r="G6" s="10"/>
      <c r="H6" s="10"/>
    </row>
    <row r="7" spans="1:11" ht="27" customHeight="1">
      <c r="A7" s="59" t="s">
        <v>80</v>
      </c>
      <c r="B7" s="59" t="s">
        <v>435</v>
      </c>
      <c r="C7" s="10"/>
      <c r="D7" s="10"/>
      <c r="E7" s="10"/>
      <c r="F7" s="10"/>
      <c r="G7" s="10"/>
      <c r="H7" s="10"/>
    </row>
    <row r="8" spans="1:11" ht="27" customHeight="1">
      <c r="A8" s="553" t="s">
        <v>84</v>
      </c>
      <c r="B8" s="537">
        <v>54</v>
      </c>
      <c r="C8" s="10"/>
      <c r="D8" s="10"/>
      <c r="E8" s="10"/>
      <c r="F8" s="10"/>
      <c r="G8" s="10"/>
      <c r="H8" s="10"/>
    </row>
    <row r="9" spans="1:11" ht="27" customHeight="1">
      <c r="A9" s="553" t="s">
        <v>93</v>
      </c>
      <c r="B9" s="537">
        <v>54.4</v>
      </c>
      <c r="C9" s="10"/>
      <c r="D9" s="10"/>
      <c r="E9" s="10"/>
      <c r="F9" s="10"/>
      <c r="G9" s="10"/>
      <c r="H9" s="10"/>
    </row>
    <row r="10" spans="1:11" ht="27" customHeight="1">
      <c r="A10" s="59" t="s">
        <v>348</v>
      </c>
      <c r="B10" s="533">
        <f>B9-B8</f>
        <v>0.39999999999999858</v>
      </c>
      <c r="C10" s="10"/>
      <c r="D10" s="10"/>
      <c r="E10" s="10"/>
      <c r="F10" s="10"/>
      <c r="G10" s="10"/>
      <c r="H10" s="10"/>
    </row>
    <row r="11" spans="1:11" ht="14.25" customHeight="1">
      <c r="A11" s="98"/>
      <c r="B11" s="98"/>
      <c r="C11" s="10"/>
      <c r="D11" s="10"/>
      <c r="E11" s="10"/>
      <c r="F11" s="10"/>
      <c r="G11" s="10"/>
      <c r="H11" s="10"/>
    </row>
    <row r="12" spans="1:11" ht="66.75" customHeight="1">
      <c r="A12" s="507" t="s">
        <v>64</v>
      </c>
      <c r="B12" s="507" t="s">
        <v>433</v>
      </c>
      <c r="C12" s="507" t="s">
        <v>434</v>
      </c>
      <c r="D12" s="511" t="s">
        <v>349</v>
      </c>
      <c r="E12" s="507" t="s">
        <v>431</v>
      </c>
      <c r="F12" s="507" t="s">
        <v>432</v>
      </c>
      <c r="G12" s="507" t="s">
        <v>350</v>
      </c>
      <c r="H12" s="507" t="s">
        <v>436</v>
      </c>
      <c r="J12" s="41" t="s">
        <v>85</v>
      </c>
      <c r="K12" s="5" t="s">
        <v>86</v>
      </c>
    </row>
    <row r="13" spans="1:11" ht="14.1" customHeight="1">
      <c r="A13" s="526" t="s">
        <v>9</v>
      </c>
      <c r="B13" s="527">
        <v>1365</v>
      </c>
      <c r="C13" s="527">
        <v>2029</v>
      </c>
      <c r="D13" s="539">
        <v>67.274519467718079</v>
      </c>
      <c r="E13" s="527">
        <v>1218</v>
      </c>
      <c r="F13" s="527">
        <v>1859</v>
      </c>
      <c r="G13" s="542">
        <v>65.519096288327063</v>
      </c>
      <c r="H13" s="537">
        <f>Tabla2[[#This Row],[Tasa de Egreso 
2012-2015]]-Tabla2[[#This Row],[Tasa de Egreso
 2011-2014]]</f>
        <v>-1.7554231793910162</v>
      </c>
      <c r="J13" s="77">
        <f t="shared" ref="J13:J41" si="0">RANK(H13,$H$13:$H$46)</f>
        <v>30</v>
      </c>
      <c r="K13" s="77">
        <f t="shared" ref="K13:K41" si="1">RANK(G13,$G$13:$G$46)</f>
        <v>4</v>
      </c>
    </row>
    <row r="14" spans="1:11" ht="14.1" customHeight="1">
      <c r="A14" s="526" t="s">
        <v>12</v>
      </c>
      <c r="B14" s="527">
        <v>1736</v>
      </c>
      <c r="C14" s="527">
        <v>3537</v>
      </c>
      <c r="D14" s="539">
        <v>49.081142210913207</v>
      </c>
      <c r="E14" s="527">
        <v>1711</v>
      </c>
      <c r="F14" s="527">
        <v>3424</v>
      </c>
      <c r="G14" s="542">
        <v>49.970794392523366</v>
      </c>
      <c r="H14" s="537">
        <f>Tabla2[[#This Row],[Tasa de Egreso 
2012-2015]]-Tabla2[[#This Row],[Tasa de Egreso
 2011-2014]]</f>
        <v>0.88965218161015969</v>
      </c>
      <c r="J14" s="77">
        <f t="shared" si="0"/>
        <v>14</v>
      </c>
      <c r="K14" s="77">
        <f t="shared" si="1"/>
        <v>28</v>
      </c>
    </row>
    <row r="15" spans="1:11" ht="14.1" customHeight="1">
      <c r="A15" s="526" t="s">
        <v>13</v>
      </c>
      <c r="B15" s="527">
        <v>380</v>
      </c>
      <c r="C15" s="527">
        <v>585</v>
      </c>
      <c r="D15" s="539">
        <v>64.957264957264954</v>
      </c>
      <c r="E15" s="527">
        <v>516</v>
      </c>
      <c r="F15" s="527">
        <v>858</v>
      </c>
      <c r="G15" s="542">
        <v>60.139860139860133</v>
      </c>
      <c r="H15" s="537">
        <f>Tabla2[[#This Row],[Tasa de Egreso 
2012-2015]]-Tabla2[[#This Row],[Tasa de Egreso
 2011-2014]]</f>
        <v>-4.817404817404821</v>
      </c>
      <c r="J15" s="77">
        <f t="shared" si="0"/>
        <v>33</v>
      </c>
      <c r="K15" s="77">
        <f t="shared" si="1"/>
        <v>11</v>
      </c>
    </row>
    <row r="16" spans="1:11" ht="14.1" customHeight="1">
      <c r="A16" s="526" t="s">
        <v>14</v>
      </c>
      <c r="B16" s="527">
        <v>373</v>
      </c>
      <c r="C16" s="527">
        <v>769</v>
      </c>
      <c r="D16" s="539">
        <v>48.504551365409618</v>
      </c>
      <c r="E16" s="527">
        <v>412</v>
      </c>
      <c r="F16" s="527">
        <v>802</v>
      </c>
      <c r="G16" s="542">
        <v>51.371571072319199</v>
      </c>
      <c r="H16" s="537">
        <f>Tabla2[[#This Row],[Tasa de Egreso 
2012-2015]]-Tabla2[[#This Row],[Tasa de Egreso
 2011-2014]]</f>
        <v>2.8670197069095806</v>
      </c>
      <c r="J16" s="77">
        <f t="shared" si="0"/>
        <v>5</v>
      </c>
      <c r="K16" s="77">
        <f t="shared" si="1"/>
        <v>26</v>
      </c>
    </row>
    <row r="17" spans="1:11" ht="14.1" customHeight="1">
      <c r="A17" s="526" t="s">
        <v>17</v>
      </c>
      <c r="B17" s="527">
        <v>2013</v>
      </c>
      <c r="C17" s="527">
        <v>3388</v>
      </c>
      <c r="D17" s="539">
        <v>59.415584415584412</v>
      </c>
      <c r="E17" s="527">
        <v>1871</v>
      </c>
      <c r="F17" s="527">
        <v>3210</v>
      </c>
      <c r="G17" s="542">
        <v>58.286604361370721</v>
      </c>
      <c r="H17" s="537">
        <f>Tabla2[[#This Row],[Tasa de Egreso 
2012-2015]]-Tabla2[[#This Row],[Tasa de Egreso
 2011-2014]]</f>
        <v>-1.1289800542136916</v>
      </c>
      <c r="J17" s="77">
        <f t="shared" si="0"/>
        <v>26</v>
      </c>
      <c r="K17" s="77">
        <f t="shared" si="1"/>
        <v>12</v>
      </c>
    </row>
    <row r="18" spans="1:11" ht="14.1" customHeight="1">
      <c r="A18" s="526" t="s">
        <v>18</v>
      </c>
      <c r="B18" s="527">
        <v>377</v>
      </c>
      <c r="C18" s="527">
        <v>806</v>
      </c>
      <c r="D18" s="539">
        <v>46.774193548387096</v>
      </c>
      <c r="E18" s="527">
        <v>365</v>
      </c>
      <c r="F18" s="527">
        <v>837</v>
      </c>
      <c r="G18" s="542">
        <v>43.608124253285546</v>
      </c>
      <c r="H18" s="537">
        <f>Tabla2[[#This Row],[Tasa de Egreso 
2012-2015]]-Tabla2[[#This Row],[Tasa de Egreso
 2011-2014]]</f>
        <v>-3.1660692951015506</v>
      </c>
      <c r="J18" s="77">
        <f t="shared" si="0"/>
        <v>32</v>
      </c>
      <c r="K18" s="77">
        <f t="shared" si="1"/>
        <v>32</v>
      </c>
    </row>
    <row r="19" spans="1:11" ht="14.1" customHeight="1">
      <c r="A19" s="526" t="s">
        <v>15</v>
      </c>
      <c r="B19" s="527">
        <v>2042</v>
      </c>
      <c r="C19" s="527">
        <v>3283</v>
      </c>
      <c r="D19" s="539">
        <v>62.199208041425521</v>
      </c>
      <c r="E19" s="527">
        <v>1816</v>
      </c>
      <c r="F19" s="527">
        <v>2882</v>
      </c>
      <c r="G19" s="542">
        <v>63.011797362942403</v>
      </c>
      <c r="H19" s="537">
        <f>Tabla2[[#This Row],[Tasa de Egreso 
2012-2015]]-Tabla2[[#This Row],[Tasa de Egreso
 2011-2014]]</f>
        <v>0.81258932151688157</v>
      </c>
      <c r="J19" s="77">
        <f t="shared" si="0"/>
        <v>16</v>
      </c>
      <c r="K19" s="77">
        <f t="shared" si="1"/>
        <v>6</v>
      </c>
    </row>
    <row r="20" spans="1:11" ht="14.1" customHeight="1">
      <c r="A20" s="526" t="s">
        <v>16</v>
      </c>
      <c r="B20" s="527">
        <v>1862</v>
      </c>
      <c r="C20" s="527">
        <v>3922</v>
      </c>
      <c r="D20" s="539">
        <v>47.475777664456906</v>
      </c>
      <c r="E20" s="527">
        <v>2161</v>
      </c>
      <c r="F20" s="527">
        <v>4195</v>
      </c>
      <c r="G20" s="542">
        <v>51.51370679380215</v>
      </c>
      <c r="H20" s="537">
        <f>Tabla2[[#This Row],[Tasa de Egreso 
2012-2015]]-Tabla2[[#This Row],[Tasa de Egreso
 2011-2014]]</f>
        <v>4.037929129345244</v>
      </c>
      <c r="J20" s="77">
        <f t="shared" si="0"/>
        <v>2</v>
      </c>
      <c r="K20" s="77">
        <f t="shared" si="1"/>
        <v>25</v>
      </c>
    </row>
    <row r="21" spans="1:11" ht="14.1" customHeight="1">
      <c r="A21" s="526" t="s">
        <v>19</v>
      </c>
      <c r="B21" s="527">
        <v>466</v>
      </c>
      <c r="C21" s="527">
        <v>1047</v>
      </c>
      <c r="D21" s="539">
        <v>44.508118433619863</v>
      </c>
      <c r="E21" s="527">
        <v>479</v>
      </c>
      <c r="F21" s="527">
        <v>1103</v>
      </c>
      <c r="G21" s="542">
        <v>43.42701722574796</v>
      </c>
      <c r="H21" s="537">
        <f>Tabla2[[#This Row],[Tasa de Egreso 
2012-2015]]-Tabla2[[#This Row],[Tasa de Egreso
 2011-2014]]</f>
        <v>-1.0811012078719031</v>
      </c>
      <c r="J21" s="77">
        <f t="shared" si="0"/>
        <v>25</v>
      </c>
      <c r="K21" s="77">
        <f t="shared" si="1"/>
        <v>33</v>
      </c>
    </row>
    <row r="22" spans="1:11" ht="14.1" customHeight="1">
      <c r="A22" s="526" t="s">
        <v>20</v>
      </c>
      <c r="B22" s="527">
        <v>4145</v>
      </c>
      <c r="C22" s="527">
        <v>6290</v>
      </c>
      <c r="D22" s="539">
        <v>65.898251192368846</v>
      </c>
      <c r="E22" s="527">
        <v>4395</v>
      </c>
      <c r="F22" s="527">
        <v>6684</v>
      </c>
      <c r="G22" s="542">
        <v>65.754039497307005</v>
      </c>
      <c r="H22" s="537">
        <f>Tabla2[[#This Row],[Tasa de Egreso 
2012-2015]]-Tabla2[[#This Row],[Tasa de Egreso
 2011-2014]]</f>
        <v>-0.14421169506184128</v>
      </c>
      <c r="J22" s="77">
        <f t="shared" si="0"/>
        <v>22</v>
      </c>
      <c r="K22" s="77">
        <f t="shared" si="1"/>
        <v>3</v>
      </c>
    </row>
    <row r="23" spans="1:11" ht="14.1" customHeight="1">
      <c r="A23" s="526" t="s">
        <v>21</v>
      </c>
      <c r="B23" s="527">
        <v>1595</v>
      </c>
      <c r="C23" s="527">
        <v>2982</v>
      </c>
      <c r="D23" s="539">
        <v>53.487592219986588</v>
      </c>
      <c r="E23" s="527">
        <v>1583</v>
      </c>
      <c r="F23" s="527">
        <v>2844</v>
      </c>
      <c r="G23" s="542">
        <v>55.661040787623065</v>
      </c>
      <c r="H23" s="537">
        <f>Tabla2[[#This Row],[Tasa de Egreso 
2012-2015]]-Tabla2[[#This Row],[Tasa de Egreso
 2011-2014]]</f>
        <v>2.173448567636477</v>
      </c>
      <c r="J23" s="77">
        <f t="shared" si="0"/>
        <v>6</v>
      </c>
      <c r="K23" s="77">
        <f t="shared" si="1"/>
        <v>17</v>
      </c>
    </row>
    <row r="24" spans="1:11" ht="14.1" customHeight="1">
      <c r="A24" s="526" t="s">
        <v>22</v>
      </c>
      <c r="B24" s="527">
        <v>887</v>
      </c>
      <c r="C24" s="527">
        <v>1656</v>
      </c>
      <c r="D24" s="539">
        <v>53.562801932367151</v>
      </c>
      <c r="E24" s="527">
        <v>798</v>
      </c>
      <c r="F24" s="527">
        <v>1523</v>
      </c>
      <c r="G24" s="542">
        <v>52.39658568614577</v>
      </c>
      <c r="H24" s="537">
        <f>Tabla2[[#This Row],[Tasa de Egreso 
2012-2015]]-Tabla2[[#This Row],[Tasa de Egreso
 2011-2014]]</f>
        <v>-1.1662162462213814</v>
      </c>
      <c r="J24" s="77">
        <f t="shared" si="0"/>
        <v>27</v>
      </c>
      <c r="K24" s="77">
        <f t="shared" si="1"/>
        <v>24</v>
      </c>
    </row>
    <row r="25" spans="1:11" ht="14.1" customHeight="1">
      <c r="A25" s="526" t="s">
        <v>23</v>
      </c>
      <c r="B25" s="527">
        <v>3396</v>
      </c>
      <c r="C25" s="527">
        <v>5964</v>
      </c>
      <c r="D25" s="539">
        <v>56.941649899396374</v>
      </c>
      <c r="E25" s="527">
        <v>3389</v>
      </c>
      <c r="F25" s="527">
        <v>5963</v>
      </c>
      <c r="G25" s="542">
        <v>56.833808485661578</v>
      </c>
      <c r="H25" s="537">
        <f>Tabla2[[#This Row],[Tasa de Egreso 
2012-2015]]-Tabla2[[#This Row],[Tasa de Egreso
 2011-2014]]</f>
        <v>-0.10784141373479628</v>
      </c>
      <c r="J25" s="77">
        <f t="shared" si="0"/>
        <v>21</v>
      </c>
      <c r="K25" s="77">
        <f t="shared" si="1"/>
        <v>15</v>
      </c>
    </row>
    <row r="26" spans="1:11" ht="14.1" customHeight="1">
      <c r="A26" s="526" t="s">
        <v>24</v>
      </c>
      <c r="B26" s="527">
        <v>10025</v>
      </c>
      <c r="C26" s="527">
        <v>20185</v>
      </c>
      <c r="D26" s="539">
        <v>49.665593262323512</v>
      </c>
      <c r="E26" s="527">
        <v>9879</v>
      </c>
      <c r="F26" s="527">
        <v>19660</v>
      </c>
      <c r="G26" s="542">
        <v>50.249237029501529</v>
      </c>
      <c r="H26" s="537">
        <f>Tabla2[[#This Row],[Tasa de Egreso 
2012-2015]]-Tabla2[[#This Row],[Tasa de Egreso
 2011-2014]]</f>
        <v>0.58364376717801747</v>
      </c>
      <c r="J26" s="77">
        <f t="shared" si="0"/>
        <v>18</v>
      </c>
      <c r="K26" s="77">
        <f t="shared" si="1"/>
        <v>27</v>
      </c>
    </row>
    <row r="27" spans="1:11" ht="14.1" customHeight="1">
      <c r="A27" s="526" t="s">
        <v>25</v>
      </c>
      <c r="B27" s="527">
        <v>2762</v>
      </c>
      <c r="C27" s="527">
        <v>5092</v>
      </c>
      <c r="D27" s="539">
        <v>54.241948153967016</v>
      </c>
      <c r="E27" s="527">
        <v>2833</v>
      </c>
      <c r="F27" s="527">
        <v>5099</v>
      </c>
      <c r="G27" s="542">
        <v>55.559913708570306</v>
      </c>
      <c r="H27" s="537">
        <f>Tabla2[[#This Row],[Tasa de Egreso 
2012-2015]]-Tabla2[[#This Row],[Tasa de Egreso
 2011-2014]]</f>
        <v>1.3179655546032905</v>
      </c>
      <c r="J27" s="77">
        <f t="shared" si="0"/>
        <v>9</v>
      </c>
      <c r="K27" s="77">
        <f t="shared" si="1"/>
        <v>18</v>
      </c>
    </row>
    <row r="28" spans="1:11" ht="14.1" customHeight="1">
      <c r="A28" s="526" t="s">
        <v>26</v>
      </c>
      <c r="B28" s="527">
        <v>1225</v>
      </c>
      <c r="C28" s="527">
        <v>2046</v>
      </c>
      <c r="D28" s="539">
        <v>59.872922776148584</v>
      </c>
      <c r="E28" s="527">
        <v>1223</v>
      </c>
      <c r="F28" s="527">
        <v>2002</v>
      </c>
      <c r="G28" s="542">
        <v>61.08891108891109</v>
      </c>
      <c r="H28" s="537">
        <f>Tabla2[[#This Row],[Tasa de Egreso 
2012-2015]]-Tabla2[[#This Row],[Tasa de Egreso
 2011-2014]]</f>
        <v>1.2159883127625051</v>
      </c>
      <c r="J28" s="77">
        <f t="shared" si="0"/>
        <v>11</v>
      </c>
      <c r="K28" s="77">
        <f t="shared" si="1"/>
        <v>10</v>
      </c>
    </row>
    <row r="29" spans="1:11" ht="14.1" customHeight="1">
      <c r="A29" s="526" t="s">
        <v>27</v>
      </c>
      <c r="B29" s="527">
        <v>642</v>
      </c>
      <c r="C29" s="527">
        <v>1201</v>
      </c>
      <c r="D29" s="539">
        <v>53.45545378850958</v>
      </c>
      <c r="E29" s="527">
        <v>688</v>
      </c>
      <c r="F29" s="527">
        <v>1267</v>
      </c>
      <c r="G29" s="542">
        <v>54.301499605367013</v>
      </c>
      <c r="H29" s="537">
        <f>Tabla2[[#This Row],[Tasa de Egreso 
2012-2015]]-Tabla2[[#This Row],[Tasa de Egreso
 2011-2014]]</f>
        <v>0.84604581685743341</v>
      </c>
      <c r="J29" s="77">
        <f t="shared" si="0"/>
        <v>15</v>
      </c>
      <c r="K29" s="77">
        <f t="shared" si="1"/>
        <v>22</v>
      </c>
    </row>
    <row r="30" spans="1:11" ht="14.1" customHeight="1">
      <c r="A30" s="526" t="s">
        <v>28</v>
      </c>
      <c r="B30" s="527">
        <v>3847</v>
      </c>
      <c r="C30" s="527">
        <v>6947</v>
      </c>
      <c r="D30" s="539">
        <v>55.376421476896496</v>
      </c>
      <c r="E30" s="527">
        <v>4040</v>
      </c>
      <c r="F30" s="527">
        <v>7296</v>
      </c>
      <c r="G30" s="542">
        <v>55.372807017543856</v>
      </c>
      <c r="H30" s="537">
        <f>Tabla2[[#This Row],[Tasa de Egreso 
2012-2015]]-Tabla2[[#This Row],[Tasa de Egreso
 2011-2014]]</f>
        <v>-3.6144593526401536E-3</v>
      </c>
      <c r="J30" s="77">
        <f t="shared" si="0"/>
        <v>20</v>
      </c>
      <c r="K30" s="77">
        <f t="shared" si="1"/>
        <v>19</v>
      </c>
    </row>
    <row r="31" spans="1:11" ht="14.1" customHeight="1">
      <c r="A31" s="526" t="s">
        <v>29</v>
      </c>
      <c r="B31" s="527">
        <v>1956</v>
      </c>
      <c r="C31" s="527">
        <v>3180</v>
      </c>
      <c r="D31" s="539">
        <v>61.509433962264147</v>
      </c>
      <c r="E31" s="527">
        <v>1783</v>
      </c>
      <c r="F31" s="527">
        <v>2816</v>
      </c>
      <c r="G31" s="542">
        <v>63.316761363636367</v>
      </c>
      <c r="H31" s="537">
        <f>Tabla2[[#This Row],[Tasa de Egreso 
2012-2015]]-Tabla2[[#This Row],[Tasa de Egreso
 2011-2014]]</f>
        <v>1.8073274013722198</v>
      </c>
      <c r="J31" s="77">
        <f t="shared" si="0"/>
        <v>7</v>
      </c>
      <c r="K31" s="77">
        <f t="shared" si="1"/>
        <v>5</v>
      </c>
    </row>
    <row r="32" spans="1:11" ht="14.1" customHeight="1">
      <c r="A32" s="526" t="s">
        <v>30</v>
      </c>
      <c r="B32" s="527">
        <v>755</v>
      </c>
      <c r="C32" s="527">
        <v>1218</v>
      </c>
      <c r="D32" s="539">
        <v>61.986863711001639</v>
      </c>
      <c r="E32" s="527">
        <v>767</v>
      </c>
      <c r="F32" s="527">
        <v>1219</v>
      </c>
      <c r="G32" s="542">
        <v>62.920426579163248</v>
      </c>
      <c r="H32" s="537">
        <f>Tabla2[[#This Row],[Tasa de Egreso 
2012-2015]]-Tabla2[[#This Row],[Tasa de Egreso
 2011-2014]]</f>
        <v>0.93356286816160861</v>
      </c>
      <c r="J32" s="77">
        <f t="shared" si="0"/>
        <v>13</v>
      </c>
      <c r="K32" s="77">
        <f t="shared" si="1"/>
        <v>8</v>
      </c>
    </row>
    <row r="33" spans="1:11" ht="14.1" customHeight="1">
      <c r="A33" s="526" t="s">
        <v>31</v>
      </c>
      <c r="B33" s="527">
        <v>1991</v>
      </c>
      <c r="C33" s="527">
        <v>3176</v>
      </c>
      <c r="D33" s="539">
        <v>62.688916876574311</v>
      </c>
      <c r="E33" s="527">
        <v>2323</v>
      </c>
      <c r="F33" s="527">
        <v>3687</v>
      </c>
      <c r="G33" s="542">
        <v>63.005153241117441</v>
      </c>
      <c r="H33" s="537">
        <f>Tabla2[[#This Row],[Tasa de Egreso 
2012-2015]]-Tabla2[[#This Row],[Tasa de Egreso
 2011-2014]]</f>
        <v>0.31623636454312987</v>
      </c>
      <c r="J33" s="77">
        <f t="shared" si="0"/>
        <v>19</v>
      </c>
      <c r="K33" s="77">
        <f t="shared" si="1"/>
        <v>7</v>
      </c>
    </row>
    <row r="34" spans="1:11" ht="14.1" customHeight="1">
      <c r="A34" s="526" t="s">
        <v>32</v>
      </c>
      <c r="B34" s="527">
        <v>1230</v>
      </c>
      <c r="C34" s="527">
        <v>2310</v>
      </c>
      <c r="D34" s="539">
        <v>53.246753246753244</v>
      </c>
      <c r="E34" s="527">
        <v>1197</v>
      </c>
      <c r="F34" s="527">
        <v>2196</v>
      </c>
      <c r="G34" s="542">
        <v>54.508196721311478</v>
      </c>
      <c r="H34" s="537">
        <f>Tabla2[[#This Row],[Tasa de Egreso 
2012-2015]]-Tabla2[[#This Row],[Tasa de Egreso
 2011-2014]]</f>
        <v>1.2614434745582344</v>
      </c>
      <c r="J34" s="77">
        <f t="shared" si="0"/>
        <v>10</v>
      </c>
      <c r="K34" s="77">
        <f t="shared" si="1"/>
        <v>21</v>
      </c>
    </row>
    <row r="35" spans="1:11" ht="14.1" customHeight="1">
      <c r="A35" s="526" t="s">
        <v>33</v>
      </c>
      <c r="B35" s="527">
        <v>2391</v>
      </c>
      <c r="C35" s="527">
        <v>3737</v>
      </c>
      <c r="D35" s="539">
        <v>63.981803585763984</v>
      </c>
      <c r="E35" s="527">
        <v>2450</v>
      </c>
      <c r="F35" s="527">
        <v>3935</v>
      </c>
      <c r="G35" s="542">
        <v>62.261753494282082</v>
      </c>
      <c r="H35" s="537">
        <f>Tabla2[[#This Row],[Tasa de Egreso 
2012-2015]]-Tabla2[[#This Row],[Tasa de Egreso
 2011-2014]]</f>
        <v>-1.7200500914819017</v>
      </c>
      <c r="J35" s="77">
        <f t="shared" si="0"/>
        <v>29</v>
      </c>
      <c r="K35" s="77">
        <f t="shared" si="1"/>
        <v>9</v>
      </c>
    </row>
    <row r="36" spans="1:11" ht="14.1" customHeight="1">
      <c r="A36" s="526" t="s">
        <v>34</v>
      </c>
      <c r="B36" s="527">
        <v>2671</v>
      </c>
      <c r="C36" s="527">
        <v>5937</v>
      </c>
      <c r="D36" s="539">
        <v>44.989051709617648</v>
      </c>
      <c r="E36" s="527">
        <v>2384</v>
      </c>
      <c r="F36" s="527">
        <v>5124</v>
      </c>
      <c r="G36" s="542">
        <v>46.526151444184229</v>
      </c>
      <c r="H36" s="537">
        <f>Tabla2[[#This Row],[Tasa de Egreso 
2012-2015]]-Tabla2[[#This Row],[Tasa de Egreso
 2011-2014]]</f>
        <v>1.5370997345665813</v>
      </c>
      <c r="J36" s="77">
        <f t="shared" si="0"/>
        <v>8</v>
      </c>
      <c r="K36" s="77">
        <f t="shared" si="1"/>
        <v>29</v>
      </c>
    </row>
    <row r="37" spans="1:11" ht="14.1" customHeight="1">
      <c r="A37" s="526" t="s">
        <v>35</v>
      </c>
      <c r="B37" s="527">
        <v>1225</v>
      </c>
      <c r="C37" s="527">
        <v>1976</v>
      </c>
      <c r="D37" s="539">
        <v>61.993927125506076</v>
      </c>
      <c r="E37" s="527">
        <v>1456</v>
      </c>
      <c r="F37" s="527">
        <v>2213</v>
      </c>
      <c r="G37" s="542">
        <v>65.793041120650699</v>
      </c>
      <c r="H37" s="537">
        <f>Tabla2[[#This Row],[Tasa de Egreso 
2012-2015]]-Tabla2[[#This Row],[Tasa de Egreso
 2011-2014]]</f>
        <v>3.7991139951446229</v>
      </c>
      <c r="J37" s="77">
        <f t="shared" si="0"/>
        <v>3</v>
      </c>
      <c r="K37" s="77">
        <f t="shared" si="1"/>
        <v>2</v>
      </c>
    </row>
    <row r="38" spans="1:11" ht="14.1" customHeight="1">
      <c r="A38" s="526" t="s">
        <v>36</v>
      </c>
      <c r="B38" s="527">
        <v>1878</v>
      </c>
      <c r="C38" s="527">
        <v>3417</v>
      </c>
      <c r="D38" s="539">
        <v>54.960491659350311</v>
      </c>
      <c r="E38" s="527">
        <v>2250</v>
      </c>
      <c r="F38" s="527">
        <v>4147</v>
      </c>
      <c r="G38" s="542">
        <v>54.25608873884736</v>
      </c>
      <c r="H38" s="537">
        <f>Tabla2[[#This Row],[Tasa de Egreso 
2012-2015]]-Tabla2[[#This Row],[Tasa de Egreso
 2011-2014]]</f>
        <v>-0.70440292050295028</v>
      </c>
      <c r="J38" s="77">
        <f t="shared" si="0"/>
        <v>24</v>
      </c>
      <c r="K38" s="77">
        <f t="shared" si="1"/>
        <v>23</v>
      </c>
    </row>
    <row r="39" spans="1:11" ht="14.1" customHeight="1">
      <c r="A39" s="526" t="s">
        <v>37</v>
      </c>
      <c r="B39" s="527">
        <v>678</v>
      </c>
      <c r="C39" s="527">
        <v>1065</v>
      </c>
      <c r="D39" s="539">
        <v>63.661971830985919</v>
      </c>
      <c r="E39" s="527">
        <v>770</v>
      </c>
      <c r="F39" s="527">
        <v>1332</v>
      </c>
      <c r="G39" s="542">
        <v>57.807807807807812</v>
      </c>
      <c r="H39" s="537">
        <f>Tabla2[[#This Row],[Tasa de Egreso 
2012-2015]]-Tabla2[[#This Row],[Tasa de Egreso
 2011-2014]]</f>
        <v>-5.8541640231781074</v>
      </c>
      <c r="J39" s="77">
        <f t="shared" si="0"/>
        <v>34</v>
      </c>
      <c r="K39" s="77">
        <f t="shared" si="1"/>
        <v>13</v>
      </c>
    </row>
    <row r="40" spans="1:11" ht="14.1" customHeight="1">
      <c r="A40" s="526" t="s">
        <v>38</v>
      </c>
      <c r="B40" s="527">
        <v>2363</v>
      </c>
      <c r="C40" s="527">
        <v>3724</v>
      </c>
      <c r="D40" s="539">
        <v>63.453276047261006</v>
      </c>
      <c r="E40" s="527">
        <v>2469</v>
      </c>
      <c r="F40" s="527">
        <v>3711</v>
      </c>
      <c r="G40" s="542">
        <v>66.531932093775254</v>
      </c>
      <c r="H40" s="537">
        <f>Tabla2[[#This Row],[Tasa de Egreso 
2012-2015]]-Tabla2[[#This Row],[Tasa de Egreso
 2011-2014]]</f>
        <v>3.0786560465142472</v>
      </c>
      <c r="J40" s="77">
        <f t="shared" si="0"/>
        <v>4</v>
      </c>
      <c r="K40" s="77">
        <f t="shared" si="1"/>
        <v>1</v>
      </c>
    </row>
    <row r="41" spans="1:11" ht="14.1" customHeight="1">
      <c r="A41" s="526" t="s">
        <v>39</v>
      </c>
      <c r="B41" s="527">
        <v>997</v>
      </c>
      <c r="C41" s="527">
        <v>1953</v>
      </c>
      <c r="D41" s="539">
        <v>51.04966717869943</v>
      </c>
      <c r="E41" s="527">
        <v>986</v>
      </c>
      <c r="F41" s="527">
        <v>1708</v>
      </c>
      <c r="G41" s="542">
        <v>57.728337236533953</v>
      </c>
      <c r="H41" s="537">
        <f>Tabla2[[#This Row],[Tasa de Egreso 
2012-2015]]-Tabla2[[#This Row],[Tasa de Egreso
 2011-2014]]</f>
        <v>6.6786700578345233</v>
      </c>
      <c r="J41" s="77">
        <f t="shared" si="0"/>
        <v>1</v>
      </c>
      <c r="K41" s="77">
        <f t="shared" si="1"/>
        <v>14</v>
      </c>
    </row>
    <row r="42" spans="1:11" ht="14.1" customHeight="1">
      <c r="A42" s="526" t="s">
        <v>40</v>
      </c>
      <c r="B42" s="527">
        <v>297</v>
      </c>
      <c r="C42" s="527">
        <v>704</v>
      </c>
      <c r="D42" s="539">
        <v>42.1875</v>
      </c>
      <c r="E42" s="527">
        <v>320</v>
      </c>
      <c r="F42" s="527">
        <v>767</v>
      </c>
      <c r="G42" s="542">
        <v>41.720990873533246</v>
      </c>
      <c r="H42" s="537">
        <f>Tabla2[[#This Row],[Tasa de Egreso 
2012-2015]]-Tabla2[[#This Row],[Tasa de Egreso
 2011-2014]]</f>
        <v>-0.4665091264667538</v>
      </c>
      <c r="J42" s="77"/>
      <c r="K42" s="77"/>
    </row>
    <row r="43" spans="1:11" ht="14.1" customHeight="1">
      <c r="A43" s="530" t="s">
        <v>41</v>
      </c>
      <c r="B43" s="531">
        <v>57570</v>
      </c>
      <c r="C43" s="531">
        <v>104126</v>
      </c>
      <c r="D43" s="532">
        <v>55.288784741563099</v>
      </c>
      <c r="E43" s="531">
        <v>58532</v>
      </c>
      <c r="F43" s="531">
        <v>104363</v>
      </c>
      <c r="G43" s="540">
        <v>56.08501097132126</v>
      </c>
      <c r="H43" s="537">
        <f>Tabla2[[#This Row],[Tasa de Egreso 
2012-2015]]-Tabla2[[#This Row],[Tasa de Egreso
 2011-2014]]</f>
        <v>0.79622622975816171</v>
      </c>
      <c r="J43" s="77"/>
      <c r="K43" s="77"/>
    </row>
    <row r="44" spans="1:11" ht="14.1" customHeight="1">
      <c r="A44" s="526" t="s">
        <v>78</v>
      </c>
      <c r="B44" s="527">
        <v>8825</v>
      </c>
      <c r="C44" s="527">
        <v>18821</v>
      </c>
      <c r="D44" s="539">
        <v>46.889113224589558</v>
      </c>
      <c r="E44" s="527">
        <v>8027</v>
      </c>
      <c r="F44" s="527">
        <v>17932</v>
      </c>
      <c r="G44" s="542">
        <v>44.763551193397277</v>
      </c>
      <c r="H44" s="537">
        <f>Tabla2[[#This Row],[Tasa de Egreso 
2012-2015]]-Tabla2[[#This Row],[Tasa de Egreso
 2011-2014]]</f>
        <v>-2.1255620311922812</v>
      </c>
      <c r="J44" s="77"/>
      <c r="K44" s="77"/>
    </row>
    <row r="45" spans="1:11" ht="14.1" customHeight="1">
      <c r="A45" s="526" t="s">
        <v>43</v>
      </c>
      <c r="B45" s="527">
        <v>1511</v>
      </c>
      <c r="C45" s="527">
        <v>2793</v>
      </c>
      <c r="D45" s="539">
        <v>54.099534550662362</v>
      </c>
      <c r="E45" s="527">
        <v>1483</v>
      </c>
      <c r="F45" s="527">
        <v>2691</v>
      </c>
      <c r="G45" s="542">
        <v>55.10962467484206</v>
      </c>
      <c r="H45" s="537">
        <f>Tabla2[[#This Row],[Tasa de Egreso 
2012-2015]]-Tabla2[[#This Row],[Tasa de Egreso
 2011-2014]]</f>
        <v>1.0100901241796976</v>
      </c>
      <c r="J45" s="77"/>
      <c r="K45" s="77"/>
    </row>
    <row r="46" spans="1:11" ht="14.1" customHeight="1">
      <c r="A46" s="530" t="s">
        <v>44</v>
      </c>
      <c r="B46" s="531">
        <v>10336</v>
      </c>
      <c r="C46" s="531">
        <v>21614</v>
      </c>
      <c r="D46" s="532">
        <v>47.820856852040343</v>
      </c>
      <c r="E46" s="531">
        <v>9510</v>
      </c>
      <c r="F46" s="531">
        <v>20623</v>
      </c>
      <c r="G46" s="540">
        <v>46.11356252727537</v>
      </c>
      <c r="H46" s="537">
        <f>Tabla2[[#This Row],[Tasa de Egreso 
2012-2015]]-Tabla2[[#This Row],[Tasa de Egreso
 2011-2014]]</f>
        <v>-1.7072943247649732</v>
      </c>
      <c r="J46" s="77">
        <f>RANK(H46,$H$13:$H$46)</f>
        <v>28</v>
      </c>
      <c r="K46" s="77">
        <f>RANK(G46,$G$13:$G$46)</f>
        <v>30</v>
      </c>
    </row>
    <row r="47" spans="1:11">
      <c r="A47" s="477" t="s">
        <v>449</v>
      </c>
      <c r="B47" s="475"/>
      <c r="C47" s="475"/>
      <c r="D47" s="475"/>
      <c r="E47" s="58"/>
      <c r="F47" s="58"/>
      <c r="G47" s="475"/>
      <c r="H47" s="476"/>
    </row>
    <row r="48" spans="1:11" ht="15.75">
      <c r="A48" s="10"/>
      <c r="B48" s="10"/>
      <c r="C48" s="10"/>
      <c r="D48" s="10"/>
      <c r="E48" s="10"/>
      <c r="F48" s="10"/>
      <c r="G48" s="10"/>
      <c r="H48" s="10"/>
    </row>
    <row r="49" spans="1:8" ht="15.75">
      <c r="A49" s="10"/>
      <c r="B49" s="10"/>
      <c r="C49" s="10"/>
      <c r="D49" s="10"/>
      <c r="E49" s="10"/>
      <c r="F49" s="10"/>
      <c r="G49" s="10"/>
      <c r="H49" s="10"/>
    </row>
    <row r="50" spans="1:8" ht="15.75">
      <c r="A50" s="10"/>
      <c r="B50" s="10"/>
      <c r="C50" s="10"/>
      <c r="D50" s="10"/>
      <c r="E50" s="10"/>
      <c r="F50" s="10"/>
      <c r="G50" s="10"/>
      <c r="H50" s="10"/>
    </row>
    <row r="51" spans="1:8" ht="15.75">
      <c r="A51" s="10"/>
      <c r="B51" s="10"/>
      <c r="C51" s="10"/>
      <c r="D51" s="10"/>
      <c r="E51" s="10"/>
      <c r="F51" s="10"/>
      <c r="G51" s="10"/>
      <c r="H51" s="10"/>
    </row>
    <row r="52" spans="1:8" ht="15.75">
      <c r="A52" s="10"/>
      <c r="B52" s="10"/>
      <c r="C52" s="10"/>
      <c r="D52" s="10"/>
      <c r="E52" s="10"/>
      <c r="F52" s="10"/>
      <c r="G52" s="10"/>
      <c r="H52" s="10"/>
    </row>
    <row r="53" spans="1:8" ht="15.75">
      <c r="A53" s="10"/>
      <c r="B53" s="10"/>
      <c r="C53" s="10"/>
      <c r="D53" s="10"/>
      <c r="E53" s="10"/>
      <c r="F53" s="10"/>
      <c r="G53" s="10"/>
      <c r="H53" s="10"/>
    </row>
    <row r="54" spans="1:8" ht="15.75">
      <c r="A54" s="10"/>
      <c r="B54" s="10"/>
      <c r="C54" s="10"/>
      <c r="D54" s="10"/>
      <c r="E54" s="10"/>
      <c r="F54" s="10"/>
      <c r="G54" s="10"/>
      <c r="H54" s="10"/>
    </row>
    <row r="55" spans="1:8" ht="15.75">
      <c r="A55" s="10"/>
      <c r="B55" s="10"/>
      <c r="C55" s="10"/>
      <c r="D55" s="10"/>
      <c r="E55" s="10"/>
      <c r="F55" s="10"/>
      <c r="G55" s="10"/>
      <c r="H55" s="10"/>
    </row>
    <row r="56" spans="1:8" ht="15.75">
      <c r="A56" s="10"/>
      <c r="B56" s="10"/>
      <c r="C56" s="10"/>
      <c r="D56" s="10"/>
      <c r="E56" s="10"/>
      <c r="F56" s="10"/>
      <c r="G56" s="10"/>
      <c r="H56" s="10"/>
    </row>
    <row r="57" spans="1:8" ht="15.75">
      <c r="A57" s="10"/>
      <c r="B57" s="10"/>
      <c r="C57" s="10"/>
      <c r="D57" s="10"/>
      <c r="E57" s="10"/>
      <c r="F57" s="10"/>
      <c r="G57" s="10"/>
      <c r="H57" s="10"/>
    </row>
    <row r="58" spans="1:8" ht="15.75">
      <c r="A58" s="10"/>
      <c r="B58" s="10"/>
      <c r="C58" s="10"/>
      <c r="D58" s="10"/>
      <c r="E58" s="10"/>
      <c r="F58" s="10"/>
      <c r="G58" s="10"/>
      <c r="H58" s="10"/>
    </row>
    <row r="59" spans="1:8" ht="15.75">
      <c r="A59" s="10"/>
      <c r="B59" s="10"/>
      <c r="C59" s="10"/>
      <c r="D59" s="10"/>
      <c r="E59" s="10"/>
      <c r="F59" s="10"/>
      <c r="G59" s="10"/>
      <c r="H59" s="10"/>
    </row>
    <row r="60" spans="1:8" ht="15.75">
      <c r="A60" s="10"/>
      <c r="B60" s="10"/>
      <c r="C60" s="10"/>
      <c r="D60" s="10"/>
      <c r="E60" s="10"/>
      <c r="F60" s="10"/>
      <c r="G60" s="10"/>
      <c r="H60" s="10"/>
    </row>
    <row r="61" spans="1:8" ht="15.75">
      <c r="A61" s="10"/>
      <c r="B61" s="10"/>
      <c r="C61" s="10"/>
      <c r="D61" s="10"/>
      <c r="E61" s="10"/>
      <c r="F61" s="10"/>
      <c r="G61" s="10"/>
      <c r="H61" s="10"/>
    </row>
    <row r="62" spans="1:8" ht="15.75">
      <c r="A62" s="10"/>
      <c r="B62" s="10"/>
      <c r="C62" s="10"/>
      <c r="D62" s="10"/>
      <c r="E62" s="10"/>
      <c r="F62" s="10"/>
      <c r="G62" s="10"/>
      <c r="H62" s="10"/>
    </row>
    <row r="63" spans="1:8" ht="15.75">
      <c r="A63" s="10"/>
      <c r="B63" s="10"/>
      <c r="C63" s="10"/>
      <c r="D63" s="10"/>
      <c r="E63" s="10"/>
      <c r="F63" s="10"/>
      <c r="G63" s="10"/>
      <c r="H63" s="10"/>
    </row>
    <row r="64" spans="1:8" ht="15.75">
      <c r="A64" s="10"/>
      <c r="B64" s="10"/>
      <c r="C64" s="10"/>
      <c r="D64" s="10"/>
      <c r="E64" s="10"/>
      <c r="F64" s="10"/>
      <c r="G64" s="10"/>
      <c r="H64" s="10"/>
    </row>
    <row r="65" spans="1:8" ht="15.75">
      <c r="A65" s="10"/>
      <c r="B65" s="10"/>
      <c r="C65" s="10"/>
      <c r="D65" s="10"/>
      <c r="E65" s="10"/>
      <c r="F65" s="10"/>
      <c r="G65" s="10"/>
      <c r="H65" s="10"/>
    </row>
    <row r="66" spans="1:8" ht="15.75">
      <c r="A66" s="10"/>
      <c r="B66" s="10"/>
      <c r="C66" s="10"/>
      <c r="D66" s="10"/>
      <c r="E66" s="10"/>
      <c r="F66" s="10"/>
      <c r="G66" s="10"/>
      <c r="H66" s="10"/>
    </row>
    <row r="67" spans="1:8" ht="15.75">
      <c r="A67" s="10"/>
      <c r="B67" s="10"/>
      <c r="C67" s="10"/>
      <c r="D67" s="10"/>
      <c r="E67" s="10"/>
      <c r="F67" s="10"/>
      <c r="G67" s="10"/>
      <c r="H67" s="10"/>
    </row>
    <row r="68" spans="1:8" ht="15.75">
      <c r="A68" s="10"/>
      <c r="B68" s="10"/>
      <c r="C68" s="10"/>
      <c r="D68" s="10"/>
      <c r="E68" s="10"/>
      <c r="F68" s="10"/>
      <c r="G68" s="10"/>
      <c r="H68" s="10"/>
    </row>
    <row r="69" spans="1:8" ht="15.75">
      <c r="A69" s="10"/>
      <c r="B69" s="10"/>
      <c r="C69" s="10"/>
      <c r="D69" s="10"/>
      <c r="E69" s="10"/>
      <c r="F69" s="10"/>
      <c r="G69" s="10"/>
      <c r="H69" s="10"/>
    </row>
    <row r="70" spans="1:8" ht="15.75">
      <c r="A70" s="10"/>
      <c r="B70" s="10"/>
      <c r="C70" s="10"/>
      <c r="D70" s="10"/>
      <c r="E70" s="10"/>
      <c r="F70" s="10"/>
      <c r="G70" s="10"/>
      <c r="H70" s="10"/>
    </row>
    <row r="71" spans="1:8" ht="15.75">
      <c r="A71" s="10"/>
      <c r="B71" s="10"/>
      <c r="C71" s="10"/>
      <c r="D71" s="10"/>
      <c r="E71" s="10"/>
      <c r="F71" s="10"/>
      <c r="G71" s="10"/>
      <c r="H71" s="10"/>
    </row>
    <row r="72" spans="1:8" ht="15.75">
      <c r="A72" s="10"/>
      <c r="B72" s="10"/>
      <c r="C72" s="10"/>
      <c r="D72" s="10"/>
      <c r="E72" s="10"/>
      <c r="F72" s="10"/>
      <c r="G72" s="10"/>
      <c r="H72" s="10"/>
    </row>
    <row r="73" spans="1:8" ht="15.75">
      <c r="A73" s="10"/>
      <c r="B73" s="10"/>
      <c r="C73" s="10"/>
      <c r="D73" s="10"/>
      <c r="E73" s="10"/>
      <c r="F73" s="10"/>
      <c r="G73" s="10"/>
      <c r="H73" s="10"/>
    </row>
    <row r="74" spans="1:8" ht="15.75">
      <c r="A74" s="10"/>
      <c r="B74" s="10"/>
      <c r="C74" s="10"/>
      <c r="D74" s="10"/>
      <c r="E74" s="10"/>
      <c r="F74" s="10"/>
      <c r="G74" s="10"/>
      <c r="H74" s="10"/>
    </row>
    <row r="75" spans="1:8" ht="15.75">
      <c r="A75" s="10"/>
      <c r="B75" s="10"/>
      <c r="C75" s="10"/>
      <c r="D75" s="10"/>
      <c r="E75" s="10"/>
      <c r="F75" s="10"/>
      <c r="G75" s="10"/>
      <c r="H75" s="10"/>
    </row>
    <row r="76" spans="1:8" ht="15.75">
      <c r="A76" s="10"/>
      <c r="B76" s="10"/>
      <c r="C76" s="10"/>
      <c r="D76" s="10"/>
      <c r="E76" s="10"/>
      <c r="F76" s="10"/>
      <c r="G76" s="10"/>
      <c r="H76" s="10"/>
    </row>
    <row r="77" spans="1:8" ht="15.75">
      <c r="A77" s="10"/>
      <c r="B77" s="10"/>
      <c r="C77" s="10"/>
      <c r="D77" s="10"/>
      <c r="E77" s="10"/>
      <c r="F77" s="10"/>
      <c r="G77" s="10"/>
      <c r="H77" s="10"/>
    </row>
    <row r="78" spans="1:8" ht="15.75">
      <c r="A78" s="10"/>
      <c r="B78" s="10"/>
      <c r="C78" s="10"/>
      <c r="D78" s="10"/>
      <c r="E78" s="10"/>
      <c r="F78" s="10"/>
      <c r="G78" s="10"/>
      <c r="H78" s="10"/>
    </row>
    <row r="79" spans="1:8" ht="15.75">
      <c r="A79" s="10"/>
      <c r="B79" s="10"/>
      <c r="C79" s="10"/>
      <c r="D79" s="10"/>
      <c r="E79" s="10"/>
      <c r="F79" s="10"/>
      <c r="G79" s="10"/>
      <c r="H79" s="10"/>
    </row>
    <row r="80" spans="1:8" ht="15.75">
      <c r="A80" s="10"/>
      <c r="B80" s="10"/>
      <c r="C80" s="10"/>
      <c r="D80" s="10"/>
      <c r="E80" s="10"/>
      <c r="F80" s="10"/>
      <c r="G80" s="10"/>
      <c r="H80" s="10"/>
    </row>
    <row r="81" spans="1:8" ht="15.75">
      <c r="A81" s="10"/>
      <c r="B81" s="10"/>
      <c r="C81" s="10"/>
      <c r="D81" s="10"/>
      <c r="E81" s="10"/>
      <c r="F81" s="10"/>
      <c r="G81" s="10"/>
      <c r="H81" s="10"/>
    </row>
    <row r="82" spans="1:8" ht="15.75">
      <c r="A82" s="10"/>
      <c r="B82" s="10"/>
      <c r="C82" s="10"/>
      <c r="D82" s="10"/>
      <c r="E82" s="10"/>
      <c r="F82" s="10"/>
      <c r="G82" s="10"/>
      <c r="H82" s="10"/>
    </row>
    <row r="83" spans="1:8" ht="15.75">
      <c r="A83" s="10"/>
      <c r="B83" s="10"/>
      <c r="C83" s="10"/>
      <c r="D83" s="10"/>
      <c r="E83" s="10"/>
      <c r="F83" s="10"/>
      <c r="G83" s="10"/>
      <c r="H83" s="10"/>
    </row>
    <row r="84" spans="1:8" ht="15.75">
      <c r="A84" s="10"/>
      <c r="B84" s="10"/>
      <c r="C84" s="10"/>
      <c r="D84" s="10"/>
      <c r="E84" s="10"/>
      <c r="F84" s="10"/>
      <c r="G84" s="10"/>
      <c r="H84" s="10"/>
    </row>
    <row r="85" spans="1:8" ht="15.75">
      <c r="A85" s="10"/>
      <c r="B85" s="10"/>
      <c r="C85" s="10"/>
      <c r="D85" s="10"/>
      <c r="E85" s="10"/>
      <c r="F85" s="10"/>
      <c r="G85" s="10"/>
      <c r="H85" s="10"/>
    </row>
    <row r="86" spans="1:8" ht="15.75">
      <c r="A86" s="10"/>
      <c r="B86" s="10"/>
      <c r="C86" s="10"/>
      <c r="D86" s="10"/>
      <c r="E86" s="10"/>
      <c r="F86" s="10"/>
      <c r="G86" s="10"/>
      <c r="H86" s="10"/>
    </row>
    <row r="87" spans="1:8" ht="15.75">
      <c r="A87" s="10"/>
      <c r="B87" s="10"/>
      <c r="C87" s="10"/>
      <c r="D87" s="10"/>
      <c r="E87" s="10"/>
      <c r="F87" s="10"/>
      <c r="G87" s="10"/>
      <c r="H87" s="10"/>
    </row>
    <row r="88" spans="1:8" ht="15.75">
      <c r="A88" s="10"/>
      <c r="B88" s="10"/>
      <c r="C88" s="10"/>
      <c r="D88" s="10"/>
      <c r="E88" s="10"/>
      <c r="F88" s="10"/>
      <c r="G88" s="10"/>
      <c r="H88" s="10"/>
    </row>
    <row r="89" spans="1:8" ht="15.75">
      <c r="A89" s="10"/>
      <c r="B89" s="10"/>
      <c r="C89" s="10"/>
      <c r="D89" s="10"/>
      <c r="E89" s="10"/>
      <c r="F89" s="10"/>
      <c r="G89" s="10"/>
      <c r="H89" s="10"/>
    </row>
    <row r="90" spans="1:8" ht="15.75">
      <c r="A90" s="10"/>
      <c r="B90" s="10"/>
      <c r="C90" s="10"/>
      <c r="D90" s="10"/>
      <c r="E90" s="10"/>
      <c r="F90" s="10"/>
      <c r="G90" s="10"/>
      <c r="H90" s="10"/>
    </row>
    <row r="91" spans="1:8" ht="15.75">
      <c r="A91" s="10"/>
      <c r="B91" s="10"/>
      <c r="C91" s="10"/>
      <c r="D91" s="10"/>
      <c r="E91" s="10"/>
      <c r="F91" s="10"/>
      <c r="G91" s="10"/>
      <c r="H91" s="10"/>
    </row>
    <row r="92" spans="1:8" ht="15.75">
      <c r="A92" s="10"/>
      <c r="B92" s="10"/>
      <c r="C92" s="10"/>
      <c r="D92" s="10"/>
      <c r="E92" s="10"/>
      <c r="F92" s="10"/>
      <c r="G92" s="10"/>
      <c r="H92" s="10"/>
    </row>
    <row r="93" spans="1:8" ht="15.75">
      <c r="A93" s="10"/>
      <c r="B93" s="10"/>
      <c r="C93" s="10"/>
      <c r="D93" s="10"/>
      <c r="E93" s="10"/>
      <c r="F93" s="10"/>
      <c r="G93" s="10"/>
      <c r="H93" s="10"/>
    </row>
    <row r="94" spans="1:8" ht="15.75">
      <c r="A94" s="10"/>
      <c r="B94" s="10"/>
      <c r="C94" s="10"/>
      <c r="D94" s="10"/>
      <c r="E94" s="10"/>
      <c r="F94" s="10"/>
      <c r="G94" s="10"/>
      <c r="H94" s="10"/>
    </row>
    <row r="95" spans="1:8" ht="15.75">
      <c r="A95" s="10"/>
      <c r="B95" s="10"/>
      <c r="C95" s="10"/>
      <c r="D95" s="10"/>
      <c r="E95" s="10"/>
      <c r="F95" s="10"/>
      <c r="G95" s="10"/>
      <c r="H95" s="10"/>
    </row>
    <row r="96" spans="1:8" ht="15.75">
      <c r="A96" s="10"/>
      <c r="B96" s="10"/>
      <c r="C96" s="10"/>
      <c r="D96" s="10"/>
      <c r="E96" s="10"/>
      <c r="F96" s="10"/>
      <c r="G96" s="10"/>
      <c r="H96" s="10"/>
    </row>
    <row r="97" spans="1:8" ht="15.75">
      <c r="A97" s="10"/>
      <c r="B97" s="10"/>
      <c r="C97" s="10"/>
      <c r="D97" s="10"/>
      <c r="E97" s="10"/>
      <c r="F97" s="10"/>
      <c r="G97" s="10"/>
      <c r="H97" s="10"/>
    </row>
    <row r="98" spans="1:8" ht="15.75">
      <c r="A98" s="10"/>
      <c r="B98" s="10"/>
      <c r="C98" s="10"/>
      <c r="D98" s="10"/>
      <c r="E98" s="10"/>
      <c r="F98" s="10"/>
      <c r="G98" s="10"/>
      <c r="H98" s="10"/>
    </row>
    <row r="99" spans="1:8" ht="15.75">
      <c r="A99" s="10"/>
      <c r="B99" s="10"/>
      <c r="C99" s="10"/>
      <c r="D99" s="10"/>
      <c r="E99" s="10"/>
      <c r="F99" s="10"/>
      <c r="G99" s="10"/>
      <c r="H99" s="10"/>
    </row>
    <row r="100" spans="1:8" ht="15.75">
      <c r="A100" s="10"/>
      <c r="B100" s="10"/>
      <c r="C100" s="10"/>
      <c r="D100" s="10"/>
      <c r="E100" s="10"/>
      <c r="F100" s="10"/>
      <c r="G100" s="10"/>
      <c r="H100" s="10"/>
    </row>
    <row r="101" spans="1:8" ht="15.75">
      <c r="A101" s="10"/>
      <c r="B101" s="10"/>
      <c r="C101" s="10"/>
      <c r="D101" s="10"/>
      <c r="E101" s="10"/>
      <c r="F101" s="10"/>
      <c r="G101" s="10"/>
      <c r="H101" s="10"/>
    </row>
    <row r="102" spans="1:8" ht="15.75">
      <c r="A102" s="10"/>
      <c r="B102" s="10"/>
      <c r="C102" s="10"/>
      <c r="D102" s="10"/>
      <c r="E102" s="10"/>
      <c r="F102" s="10"/>
      <c r="G102" s="10"/>
      <c r="H102" s="10"/>
    </row>
    <row r="103" spans="1:8" ht="15.75">
      <c r="A103" s="10"/>
      <c r="B103" s="10"/>
      <c r="C103" s="10"/>
      <c r="D103" s="10"/>
      <c r="E103" s="10"/>
      <c r="F103" s="10"/>
      <c r="G103" s="10"/>
      <c r="H103" s="10"/>
    </row>
    <row r="104" spans="1:8" ht="15.75">
      <c r="A104" s="10"/>
      <c r="B104" s="10"/>
      <c r="C104" s="10"/>
      <c r="D104" s="10"/>
      <c r="E104" s="10"/>
      <c r="F104" s="10"/>
      <c r="G104" s="10"/>
      <c r="H104" s="10"/>
    </row>
    <row r="105" spans="1:8" ht="15.75">
      <c r="A105" s="10"/>
      <c r="B105" s="10"/>
      <c r="C105" s="10"/>
      <c r="D105" s="10"/>
      <c r="E105" s="10"/>
      <c r="F105" s="10"/>
      <c r="G105" s="10"/>
      <c r="H105" s="10"/>
    </row>
    <row r="106" spans="1:8" ht="15.75">
      <c r="A106" s="10"/>
      <c r="B106" s="10"/>
      <c r="C106" s="10"/>
      <c r="D106" s="10"/>
      <c r="E106" s="10"/>
      <c r="F106" s="10"/>
      <c r="G106" s="10"/>
      <c r="H106" s="10"/>
    </row>
    <row r="107" spans="1:8" ht="15.75">
      <c r="A107" s="10"/>
      <c r="B107" s="10"/>
      <c r="C107" s="10"/>
      <c r="D107" s="10"/>
      <c r="E107" s="10"/>
      <c r="F107" s="10"/>
      <c r="G107" s="10"/>
      <c r="H107" s="10"/>
    </row>
    <row r="108" spans="1:8" ht="15.75">
      <c r="A108" s="10"/>
      <c r="B108" s="10"/>
      <c r="C108" s="10"/>
      <c r="D108" s="10"/>
      <c r="E108" s="10"/>
      <c r="F108" s="10"/>
      <c r="G108" s="10"/>
      <c r="H108" s="10"/>
    </row>
    <row r="109" spans="1:8" ht="15.75">
      <c r="A109" s="10"/>
      <c r="B109" s="10"/>
      <c r="C109" s="10"/>
      <c r="D109" s="10"/>
      <c r="E109" s="10"/>
      <c r="F109" s="10"/>
      <c r="G109" s="10"/>
      <c r="H109" s="10"/>
    </row>
    <row r="110" spans="1:8" ht="15.75">
      <c r="A110" s="10"/>
      <c r="B110" s="10"/>
      <c r="C110" s="10"/>
      <c r="D110" s="10"/>
      <c r="E110" s="10"/>
      <c r="F110" s="10"/>
      <c r="G110" s="10"/>
      <c r="H110" s="10"/>
    </row>
    <row r="111" spans="1:8" ht="15.75">
      <c r="A111" s="10"/>
      <c r="B111" s="10"/>
      <c r="C111" s="10"/>
      <c r="D111" s="10"/>
      <c r="E111" s="10"/>
      <c r="F111" s="10"/>
      <c r="G111" s="10"/>
      <c r="H111" s="10"/>
    </row>
    <row r="112" spans="1:8" ht="15.75">
      <c r="A112" s="10"/>
      <c r="B112" s="10"/>
      <c r="C112" s="10"/>
      <c r="D112" s="10"/>
      <c r="E112" s="10"/>
      <c r="F112" s="10"/>
      <c r="G112" s="10"/>
      <c r="H112" s="10"/>
    </row>
    <row r="113" spans="1:8" ht="15.75">
      <c r="A113" s="10"/>
      <c r="B113" s="10"/>
      <c r="C113" s="10"/>
      <c r="D113" s="10"/>
      <c r="E113" s="10"/>
      <c r="F113" s="10"/>
      <c r="G113" s="10"/>
      <c r="H113" s="10"/>
    </row>
    <row r="114" spans="1:8" ht="15.75">
      <c r="A114" s="10"/>
      <c r="B114" s="10"/>
      <c r="C114" s="10"/>
      <c r="D114" s="10"/>
      <c r="E114" s="10"/>
      <c r="F114" s="10"/>
      <c r="G114" s="10"/>
      <c r="H114" s="10"/>
    </row>
    <row r="115" spans="1:8" ht="15.75">
      <c r="A115" s="10"/>
      <c r="B115" s="10"/>
      <c r="C115" s="10"/>
      <c r="D115" s="10"/>
      <c r="E115" s="10"/>
      <c r="F115" s="10"/>
      <c r="G115" s="10"/>
      <c r="H115" s="10"/>
    </row>
    <row r="116" spans="1:8" ht="15.75">
      <c r="A116" s="10"/>
      <c r="B116" s="10"/>
      <c r="C116" s="10"/>
      <c r="D116" s="10"/>
      <c r="E116" s="10"/>
      <c r="F116" s="10"/>
      <c r="G116" s="10"/>
      <c r="H116" s="10"/>
    </row>
    <row r="117" spans="1:8" ht="15.75">
      <c r="A117" s="10"/>
      <c r="B117" s="10"/>
      <c r="C117" s="10"/>
      <c r="D117" s="10"/>
      <c r="E117" s="10"/>
      <c r="F117" s="10"/>
      <c r="G117" s="10"/>
      <c r="H117" s="10"/>
    </row>
    <row r="118" spans="1:8" ht="15.75">
      <c r="A118" s="10"/>
      <c r="B118" s="10"/>
      <c r="C118" s="10"/>
      <c r="D118" s="10"/>
      <c r="E118" s="10"/>
      <c r="F118" s="10"/>
      <c r="G118" s="10"/>
      <c r="H118" s="10"/>
    </row>
    <row r="119" spans="1:8" ht="15.75">
      <c r="A119" s="10"/>
      <c r="B119" s="10"/>
      <c r="C119" s="10"/>
      <c r="D119" s="10"/>
      <c r="E119" s="10"/>
      <c r="F119" s="10"/>
      <c r="G119" s="10"/>
      <c r="H119" s="10"/>
    </row>
    <row r="120" spans="1:8" ht="15.75">
      <c r="A120" s="10"/>
      <c r="B120" s="10"/>
      <c r="C120" s="10"/>
      <c r="D120" s="10"/>
      <c r="E120" s="10"/>
      <c r="F120" s="10"/>
      <c r="G120" s="10"/>
      <c r="H120" s="10"/>
    </row>
    <row r="121" spans="1:8" ht="15.75">
      <c r="A121" s="10"/>
      <c r="B121" s="10"/>
      <c r="C121" s="10"/>
      <c r="D121" s="10"/>
      <c r="E121" s="10"/>
      <c r="F121" s="10"/>
      <c r="G121" s="10"/>
      <c r="H121" s="10"/>
    </row>
    <row r="122" spans="1:8" ht="15.75">
      <c r="A122" s="10"/>
      <c r="B122" s="10"/>
      <c r="C122" s="10"/>
      <c r="D122" s="10"/>
      <c r="E122" s="10"/>
      <c r="F122" s="10"/>
      <c r="G122" s="10"/>
      <c r="H122" s="10"/>
    </row>
    <row r="123" spans="1:8" ht="15.75">
      <c r="A123" s="10"/>
      <c r="B123" s="10"/>
      <c r="C123" s="10"/>
      <c r="D123" s="10"/>
      <c r="E123" s="10"/>
      <c r="F123" s="10"/>
      <c r="G123" s="10"/>
      <c r="H123" s="10"/>
    </row>
    <row r="124" spans="1:8" ht="15.75">
      <c r="A124" s="10"/>
      <c r="B124" s="10"/>
      <c r="C124" s="10"/>
      <c r="D124" s="10"/>
      <c r="E124" s="10"/>
      <c r="F124" s="10"/>
      <c r="G124" s="10"/>
      <c r="H124" s="10"/>
    </row>
    <row r="125" spans="1:8" ht="15.75">
      <c r="A125" s="10"/>
      <c r="B125" s="10"/>
      <c r="C125" s="10"/>
      <c r="D125" s="10"/>
      <c r="E125" s="10"/>
      <c r="F125" s="10"/>
      <c r="G125" s="10"/>
      <c r="H125" s="10"/>
    </row>
    <row r="126" spans="1:8" ht="15.75">
      <c r="A126" s="10"/>
      <c r="B126" s="10"/>
      <c r="C126" s="10"/>
      <c r="D126" s="10"/>
      <c r="E126" s="10"/>
      <c r="F126" s="10"/>
      <c r="G126" s="10"/>
      <c r="H126" s="10"/>
    </row>
    <row r="127" spans="1:8" ht="15.75">
      <c r="A127" s="10"/>
      <c r="B127" s="10"/>
      <c r="C127" s="10"/>
      <c r="D127" s="10"/>
      <c r="E127" s="10"/>
      <c r="F127" s="10"/>
      <c r="G127" s="10"/>
      <c r="H127" s="10"/>
    </row>
    <row r="128" spans="1:8" ht="15.75">
      <c r="A128" s="10"/>
      <c r="B128" s="10"/>
      <c r="C128" s="10"/>
      <c r="D128" s="10"/>
      <c r="E128" s="10"/>
      <c r="F128" s="10"/>
      <c r="G128" s="10"/>
      <c r="H128" s="10"/>
    </row>
    <row r="129" spans="1:8" ht="15.75">
      <c r="A129" s="10"/>
      <c r="B129" s="10"/>
      <c r="C129" s="10"/>
      <c r="D129" s="10"/>
      <c r="E129" s="10"/>
      <c r="F129" s="10"/>
      <c r="G129" s="10"/>
      <c r="H129" s="10"/>
    </row>
    <row r="130" spans="1:8" ht="15.75">
      <c r="A130" s="10"/>
      <c r="B130" s="10"/>
      <c r="C130" s="10"/>
      <c r="D130" s="10"/>
      <c r="E130" s="10"/>
      <c r="F130" s="10"/>
      <c r="G130" s="10"/>
      <c r="H130" s="10"/>
    </row>
    <row r="131" spans="1:8" ht="15.75">
      <c r="A131" s="10"/>
      <c r="B131" s="10"/>
      <c r="C131" s="10"/>
      <c r="D131" s="10"/>
      <c r="E131" s="10"/>
      <c r="F131" s="10"/>
      <c r="G131" s="10"/>
      <c r="H131" s="10"/>
    </row>
    <row r="132" spans="1:8" ht="15.75">
      <c r="A132" s="10"/>
      <c r="B132" s="10"/>
      <c r="C132" s="10"/>
      <c r="D132" s="10"/>
      <c r="E132" s="10"/>
      <c r="F132" s="10"/>
      <c r="G132" s="10"/>
      <c r="H132" s="10"/>
    </row>
    <row r="133" spans="1:8" ht="15.75">
      <c r="A133" s="10"/>
      <c r="B133" s="10"/>
      <c r="C133" s="10"/>
      <c r="D133" s="10"/>
      <c r="E133" s="10"/>
      <c r="F133" s="10"/>
      <c r="G133" s="10"/>
      <c r="H133" s="10"/>
    </row>
    <row r="134" spans="1:8" ht="15.75">
      <c r="A134" s="10"/>
      <c r="B134" s="10"/>
      <c r="C134" s="10"/>
      <c r="D134" s="10"/>
      <c r="E134" s="10"/>
      <c r="F134" s="10"/>
      <c r="G134" s="10"/>
      <c r="H134" s="10"/>
    </row>
    <row r="135" spans="1:8" ht="15.75">
      <c r="A135" s="10"/>
      <c r="B135" s="10"/>
      <c r="C135" s="10"/>
      <c r="D135" s="10"/>
      <c r="E135" s="10"/>
      <c r="F135" s="10"/>
      <c r="G135" s="10"/>
      <c r="H135" s="10"/>
    </row>
    <row r="136" spans="1:8" ht="15.75">
      <c r="A136" s="10"/>
      <c r="B136" s="10"/>
      <c r="C136" s="10"/>
      <c r="D136" s="10"/>
      <c r="E136" s="10"/>
      <c r="F136" s="10"/>
      <c r="G136" s="10"/>
      <c r="H136" s="10"/>
    </row>
    <row r="137" spans="1:8" ht="15.75">
      <c r="A137" s="10"/>
      <c r="B137" s="10"/>
      <c r="C137" s="10"/>
      <c r="D137" s="10"/>
      <c r="E137" s="10"/>
      <c r="F137" s="10"/>
      <c r="G137" s="10"/>
      <c r="H137" s="10"/>
    </row>
    <row r="138" spans="1:8" ht="15.75">
      <c r="A138" s="10"/>
      <c r="B138" s="10"/>
      <c r="C138" s="10"/>
      <c r="D138" s="10"/>
      <c r="E138" s="10"/>
      <c r="F138" s="10"/>
      <c r="G138" s="10"/>
      <c r="H138" s="10"/>
    </row>
    <row r="139" spans="1:8" ht="15.75">
      <c r="A139" s="10"/>
      <c r="B139" s="10"/>
      <c r="C139" s="10"/>
      <c r="D139" s="10"/>
      <c r="E139" s="10"/>
      <c r="F139" s="10"/>
      <c r="G139" s="10"/>
      <c r="H139" s="10"/>
    </row>
    <row r="140" spans="1:8" ht="15.75">
      <c r="A140" s="10"/>
      <c r="B140" s="10"/>
      <c r="C140" s="10"/>
      <c r="D140" s="10"/>
      <c r="E140" s="10"/>
      <c r="F140" s="10"/>
      <c r="G140" s="10"/>
      <c r="H140" s="10"/>
    </row>
    <row r="141" spans="1:8" ht="15.75">
      <c r="A141" s="10"/>
      <c r="B141" s="10"/>
      <c r="C141" s="10"/>
      <c r="D141" s="10"/>
      <c r="E141" s="10"/>
      <c r="F141" s="10"/>
      <c r="G141" s="10"/>
      <c r="H141" s="10"/>
    </row>
    <row r="142" spans="1:8" ht="15.75">
      <c r="A142" s="10"/>
      <c r="B142" s="10"/>
      <c r="C142" s="10"/>
      <c r="D142" s="10"/>
      <c r="E142" s="10"/>
      <c r="F142" s="10"/>
      <c r="G142" s="10"/>
      <c r="H142" s="10"/>
    </row>
    <row r="143" spans="1:8" ht="15.75">
      <c r="A143" s="10"/>
      <c r="B143" s="10"/>
      <c r="C143" s="10"/>
      <c r="D143" s="10"/>
      <c r="E143" s="10"/>
      <c r="F143" s="10"/>
      <c r="G143" s="10"/>
      <c r="H143" s="10"/>
    </row>
    <row r="144" spans="1:8" ht="15.75">
      <c r="A144" s="10"/>
      <c r="B144" s="10"/>
      <c r="C144" s="10"/>
      <c r="D144" s="10"/>
      <c r="E144" s="10"/>
      <c r="F144" s="10"/>
      <c r="G144" s="10"/>
      <c r="H144" s="10"/>
    </row>
    <row r="145" spans="1:8" ht="15.75">
      <c r="A145" s="10"/>
      <c r="B145" s="10"/>
      <c r="C145" s="10"/>
      <c r="D145" s="10"/>
      <c r="E145" s="10"/>
      <c r="F145" s="10"/>
      <c r="G145" s="10"/>
      <c r="H145" s="10"/>
    </row>
    <row r="146" spans="1:8" ht="15.75">
      <c r="A146" s="10"/>
      <c r="B146" s="10"/>
      <c r="C146" s="10"/>
      <c r="D146" s="10"/>
      <c r="E146" s="10"/>
      <c r="F146" s="10"/>
      <c r="G146" s="10"/>
      <c r="H146" s="10"/>
    </row>
    <row r="147" spans="1:8" ht="15.75">
      <c r="A147" s="10"/>
      <c r="B147" s="10"/>
      <c r="C147" s="10"/>
      <c r="D147" s="10"/>
      <c r="E147" s="10"/>
      <c r="F147" s="10"/>
      <c r="G147" s="10"/>
      <c r="H147" s="10"/>
    </row>
    <row r="148" spans="1:8" ht="15.75">
      <c r="A148" s="10"/>
      <c r="B148" s="10"/>
      <c r="C148" s="10"/>
      <c r="D148" s="10"/>
      <c r="E148" s="10"/>
      <c r="F148" s="10"/>
      <c r="G148" s="10"/>
      <c r="H148" s="10"/>
    </row>
    <row r="149" spans="1:8" ht="15.75">
      <c r="A149" s="10"/>
      <c r="B149" s="10"/>
      <c r="C149" s="10"/>
      <c r="D149" s="10"/>
      <c r="E149" s="10"/>
      <c r="F149" s="10"/>
      <c r="G149" s="10"/>
      <c r="H149" s="10"/>
    </row>
    <row r="150" spans="1:8" ht="15.75">
      <c r="A150" s="10"/>
      <c r="B150" s="10"/>
      <c r="C150" s="10"/>
      <c r="D150" s="10"/>
      <c r="E150" s="10"/>
      <c r="F150" s="10"/>
      <c r="G150" s="10"/>
      <c r="H150" s="10"/>
    </row>
    <row r="151" spans="1:8" ht="15.75">
      <c r="A151" s="10"/>
      <c r="B151" s="10"/>
      <c r="C151" s="10"/>
      <c r="D151" s="10"/>
      <c r="E151" s="10"/>
      <c r="F151" s="10"/>
      <c r="G151" s="10"/>
      <c r="H151" s="10"/>
    </row>
    <row r="152" spans="1:8" ht="15.75">
      <c r="A152" s="10"/>
      <c r="B152" s="10"/>
      <c r="C152" s="10"/>
      <c r="D152" s="10"/>
      <c r="E152" s="10"/>
      <c r="F152" s="10"/>
      <c r="G152" s="10"/>
      <c r="H152" s="10"/>
    </row>
    <row r="153" spans="1:8" ht="15.75">
      <c r="A153" s="10"/>
      <c r="B153" s="10"/>
      <c r="C153" s="10"/>
      <c r="D153" s="10"/>
      <c r="E153" s="10"/>
      <c r="F153" s="10"/>
      <c r="G153" s="10"/>
      <c r="H153" s="10"/>
    </row>
    <row r="154" spans="1:8" ht="15.75">
      <c r="A154" s="10"/>
      <c r="B154" s="10"/>
      <c r="C154" s="10"/>
      <c r="D154" s="10"/>
      <c r="E154" s="10"/>
      <c r="F154" s="10"/>
      <c r="G154" s="10"/>
      <c r="H154" s="10"/>
    </row>
    <row r="155" spans="1:8" ht="15.75">
      <c r="A155" s="10"/>
      <c r="B155" s="10"/>
      <c r="C155" s="10"/>
      <c r="D155" s="10"/>
      <c r="E155" s="10"/>
      <c r="F155" s="10"/>
      <c r="G155" s="10"/>
      <c r="H155" s="10"/>
    </row>
    <row r="156" spans="1:8" ht="15.75">
      <c r="A156" s="10"/>
      <c r="B156" s="10"/>
      <c r="C156" s="10"/>
      <c r="D156" s="10"/>
      <c r="E156" s="10"/>
      <c r="F156" s="10"/>
      <c r="G156" s="10"/>
      <c r="H156" s="10"/>
    </row>
    <row r="157" spans="1:8" ht="15.75">
      <c r="A157" s="10"/>
      <c r="B157" s="10"/>
      <c r="C157" s="10"/>
      <c r="D157" s="10"/>
      <c r="E157" s="10"/>
      <c r="F157" s="10"/>
      <c r="G157" s="10"/>
      <c r="H157" s="10"/>
    </row>
    <row r="158" spans="1:8" ht="15.75">
      <c r="A158" s="10"/>
      <c r="B158" s="10"/>
      <c r="C158" s="10"/>
      <c r="D158" s="10"/>
      <c r="E158" s="10"/>
      <c r="F158" s="10"/>
      <c r="G158" s="10"/>
      <c r="H158" s="10"/>
    </row>
  </sheetData>
  <dataConsolidate/>
  <mergeCells count="1">
    <mergeCell ref="A5:H5"/>
  </mergeCells>
  <conditionalFormatting sqref="H13:H46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2">
    <tablePart r:id="rId4"/>
    <tablePart r:id="rId5"/>
  </tablePar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7">
    <pageSetUpPr fitToPage="1"/>
  </sheetPr>
  <dimension ref="A6:I58"/>
  <sheetViews>
    <sheetView topLeftCell="A12" zoomScale="70" zoomScaleNormal="70" workbookViewId="0">
      <selection activeCell="L28" sqref="L28"/>
    </sheetView>
  </sheetViews>
  <sheetFormatPr baseColWidth="10" defaultRowHeight="15"/>
  <cols>
    <col min="1" max="1" width="22.7109375" style="286" customWidth="1"/>
    <col min="2" max="3" width="15.28515625" style="286" customWidth="1"/>
    <col min="4" max="4" width="15.28515625" style="355" customWidth="1"/>
    <col min="5" max="6" width="15.28515625" style="286" customWidth="1"/>
    <col min="7" max="7" width="15.28515625" style="355" customWidth="1"/>
    <col min="8" max="16384" width="11.42578125" style="286"/>
  </cols>
  <sheetData>
    <row r="6" spans="1:7" ht="18.75">
      <c r="A6" s="737" t="s">
        <v>339</v>
      </c>
      <c r="B6" s="737"/>
      <c r="C6" s="737"/>
      <c r="D6" s="737"/>
      <c r="E6" s="737"/>
      <c r="F6" s="737"/>
      <c r="G6" s="737"/>
    </row>
    <row r="7" spans="1:7" ht="15.75" thickBot="1"/>
    <row r="8" spans="1:7" s="90" customFormat="1" ht="12" thickBot="1">
      <c r="A8" s="744" t="s">
        <v>1</v>
      </c>
      <c r="B8" s="746" t="s">
        <v>340</v>
      </c>
      <c r="C8" s="747"/>
      <c r="D8" s="748"/>
      <c r="E8" s="746" t="s">
        <v>341</v>
      </c>
      <c r="F8" s="747"/>
      <c r="G8" s="748"/>
    </row>
    <row r="9" spans="1:7" s="90" customFormat="1" ht="116.25" customHeight="1" thickBot="1">
      <c r="A9" s="745"/>
      <c r="B9" s="257" t="s">
        <v>342</v>
      </c>
      <c r="C9" s="258" t="s">
        <v>343</v>
      </c>
      <c r="D9" s="356" t="s">
        <v>344</v>
      </c>
      <c r="E9" s="257" t="s">
        <v>345</v>
      </c>
      <c r="F9" s="258" t="s">
        <v>346</v>
      </c>
      <c r="G9" s="356" t="s">
        <v>344</v>
      </c>
    </row>
    <row r="10" spans="1:7" s="78" customFormat="1" ht="12.75">
      <c r="A10" s="260" t="s">
        <v>9</v>
      </c>
      <c r="B10" s="261">
        <v>1365</v>
      </c>
      <c r="C10" s="262">
        <v>2029</v>
      </c>
      <c r="D10" s="357">
        <f>IF(C10=0,0,(B10/C10)*100)</f>
        <v>67.274519467718079</v>
      </c>
      <c r="E10" s="261">
        <v>1218</v>
      </c>
      <c r="F10" s="262">
        <v>1859</v>
      </c>
      <c r="G10" s="357">
        <f>IF(F10=0,0,(E10/F10)*100)</f>
        <v>65.519096288327063</v>
      </c>
    </row>
    <row r="11" spans="1:7" s="78" customFormat="1" ht="12.75">
      <c r="A11" s="264" t="s">
        <v>12</v>
      </c>
      <c r="B11" s="265">
        <v>1736</v>
      </c>
      <c r="C11" s="266">
        <v>3537</v>
      </c>
      <c r="D11" s="359">
        <f t="shared" ref="D11:D44" si="0">IF(C11=0,0,(B11/C11)*100)</f>
        <v>49.081142210913207</v>
      </c>
      <c r="E11" s="265">
        <v>1711</v>
      </c>
      <c r="F11" s="266">
        <v>3424</v>
      </c>
      <c r="G11" s="359">
        <f t="shared" ref="G11:G44" si="1">IF(F11=0,0,(E11/F11)*100)</f>
        <v>49.970794392523366</v>
      </c>
    </row>
    <row r="12" spans="1:7" s="78" customFormat="1" ht="12.75">
      <c r="A12" s="260" t="s">
        <v>13</v>
      </c>
      <c r="B12" s="268">
        <v>380</v>
      </c>
      <c r="C12" s="269">
        <v>585</v>
      </c>
      <c r="D12" s="361">
        <f t="shared" si="0"/>
        <v>64.957264957264954</v>
      </c>
      <c r="E12" s="268">
        <v>516</v>
      </c>
      <c r="F12" s="269">
        <v>858</v>
      </c>
      <c r="G12" s="361">
        <f t="shared" si="1"/>
        <v>60.139860139860133</v>
      </c>
    </row>
    <row r="13" spans="1:7" s="78" customFormat="1" ht="12.75">
      <c r="A13" s="264" t="s">
        <v>14</v>
      </c>
      <c r="B13" s="265">
        <v>373</v>
      </c>
      <c r="C13" s="266">
        <v>769</v>
      </c>
      <c r="D13" s="359">
        <f t="shared" si="0"/>
        <v>48.504551365409618</v>
      </c>
      <c r="E13" s="265">
        <v>412</v>
      </c>
      <c r="F13" s="266">
        <v>802</v>
      </c>
      <c r="G13" s="359">
        <f t="shared" si="1"/>
        <v>51.371571072319199</v>
      </c>
    </row>
    <row r="14" spans="1:7" s="78" customFormat="1" ht="12.75">
      <c r="A14" s="260" t="s">
        <v>17</v>
      </c>
      <c r="B14" s="268">
        <v>2013</v>
      </c>
      <c r="C14" s="269">
        <v>3388</v>
      </c>
      <c r="D14" s="361">
        <f t="shared" si="0"/>
        <v>59.415584415584412</v>
      </c>
      <c r="E14" s="268">
        <v>1871</v>
      </c>
      <c r="F14" s="269">
        <v>3210</v>
      </c>
      <c r="G14" s="361">
        <f t="shared" si="1"/>
        <v>58.286604361370721</v>
      </c>
    </row>
    <row r="15" spans="1:7" s="78" customFormat="1" ht="12.75">
      <c r="A15" s="264" t="s">
        <v>18</v>
      </c>
      <c r="B15" s="265">
        <v>377</v>
      </c>
      <c r="C15" s="266">
        <v>806</v>
      </c>
      <c r="D15" s="359">
        <f t="shared" si="0"/>
        <v>46.774193548387096</v>
      </c>
      <c r="E15" s="265">
        <v>365</v>
      </c>
      <c r="F15" s="266">
        <v>837</v>
      </c>
      <c r="G15" s="359">
        <f t="shared" si="1"/>
        <v>43.608124253285546</v>
      </c>
    </row>
    <row r="16" spans="1:7" s="78" customFormat="1" ht="12.75">
      <c r="A16" s="260" t="s">
        <v>15</v>
      </c>
      <c r="B16" s="268">
        <v>2042</v>
      </c>
      <c r="C16" s="269">
        <v>3283</v>
      </c>
      <c r="D16" s="361">
        <f t="shared" si="0"/>
        <v>62.199208041425521</v>
      </c>
      <c r="E16" s="268">
        <v>1816</v>
      </c>
      <c r="F16" s="269">
        <v>2882</v>
      </c>
      <c r="G16" s="361">
        <f t="shared" si="1"/>
        <v>63.011797362942403</v>
      </c>
    </row>
    <row r="17" spans="1:7" s="78" customFormat="1" ht="12.75">
      <c r="A17" s="264" t="s">
        <v>16</v>
      </c>
      <c r="B17" s="265">
        <v>1862</v>
      </c>
      <c r="C17" s="266">
        <v>3922</v>
      </c>
      <c r="D17" s="359">
        <f t="shared" si="0"/>
        <v>47.475777664456906</v>
      </c>
      <c r="E17" s="265">
        <v>2161</v>
      </c>
      <c r="F17" s="266">
        <v>4195</v>
      </c>
      <c r="G17" s="359">
        <f t="shared" si="1"/>
        <v>51.51370679380215</v>
      </c>
    </row>
    <row r="18" spans="1:7" s="78" customFormat="1" ht="12.75">
      <c r="A18" s="260" t="s">
        <v>19</v>
      </c>
      <c r="B18" s="268">
        <v>466</v>
      </c>
      <c r="C18" s="269">
        <v>1047</v>
      </c>
      <c r="D18" s="361">
        <f t="shared" si="0"/>
        <v>44.508118433619863</v>
      </c>
      <c r="E18" s="268">
        <v>479</v>
      </c>
      <c r="F18" s="269">
        <v>1103</v>
      </c>
      <c r="G18" s="361">
        <f t="shared" si="1"/>
        <v>43.42701722574796</v>
      </c>
    </row>
    <row r="19" spans="1:7" s="78" customFormat="1" ht="12.75">
      <c r="A19" s="264" t="s">
        <v>20</v>
      </c>
      <c r="B19" s="265">
        <v>4145</v>
      </c>
      <c r="C19" s="266">
        <v>6290</v>
      </c>
      <c r="D19" s="359">
        <f t="shared" si="0"/>
        <v>65.898251192368846</v>
      </c>
      <c r="E19" s="265">
        <v>4395</v>
      </c>
      <c r="F19" s="266">
        <v>6684</v>
      </c>
      <c r="G19" s="359">
        <f t="shared" si="1"/>
        <v>65.754039497307005</v>
      </c>
    </row>
    <row r="20" spans="1:7" s="78" customFormat="1" ht="12.75">
      <c r="A20" s="260" t="s">
        <v>21</v>
      </c>
      <c r="B20" s="268">
        <v>1595</v>
      </c>
      <c r="C20" s="269">
        <v>2982</v>
      </c>
      <c r="D20" s="361">
        <f t="shared" si="0"/>
        <v>53.487592219986588</v>
      </c>
      <c r="E20" s="268">
        <v>1583</v>
      </c>
      <c r="F20" s="269">
        <v>2844</v>
      </c>
      <c r="G20" s="361">
        <f t="shared" si="1"/>
        <v>55.661040787623065</v>
      </c>
    </row>
    <row r="21" spans="1:7" s="78" customFormat="1" ht="12.75">
      <c r="A21" s="264" t="s">
        <v>22</v>
      </c>
      <c r="B21" s="265">
        <v>887</v>
      </c>
      <c r="C21" s="266">
        <v>1656</v>
      </c>
      <c r="D21" s="359">
        <f t="shared" si="0"/>
        <v>53.562801932367151</v>
      </c>
      <c r="E21" s="265">
        <v>798</v>
      </c>
      <c r="F21" s="266">
        <v>1523</v>
      </c>
      <c r="G21" s="359">
        <f t="shared" si="1"/>
        <v>52.39658568614577</v>
      </c>
    </row>
    <row r="22" spans="1:7" s="78" customFormat="1" ht="12.75">
      <c r="A22" s="260" t="s">
        <v>23</v>
      </c>
      <c r="B22" s="268">
        <v>3396</v>
      </c>
      <c r="C22" s="269">
        <v>5964</v>
      </c>
      <c r="D22" s="361">
        <f t="shared" si="0"/>
        <v>56.941649899396374</v>
      </c>
      <c r="E22" s="268">
        <v>3389</v>
      </c>
      <c r="F22" s="269">
        <v>5963</v>
      </c>
      <c r="G22" s="361">
        <f t="shared" si="1"/>
        <v>56.833808485661578</v>
      </c>
    </row>
    <row r="23" spans="1:7" s="78" customFormat="1" ht="12.75">
      <c r="A23" s="264" t="s">
        <v>24</v>
      </c>
      <c r="B23" s="265">
        <v>10025</v>
      </c>
      <c r="C23" s="266">
        <v>20185</v>
      </c>
      <c r="D23" s="359">
        <f t="shared" si="0"/>
        <v>49.665593262323512</v>
      </c>
      <c r="E23" s="265">
        <v>9879</v>
      </c>
      <c r="F23" s="266">
        <v>19660</v>
      </c>
      <c r="G23" s="359">
        <f t="shared" si="1"/>
        <v>50.249237029501529</v>
      </c>
    </row>
    <row r="24" spans="1:7" s="78" customFormat="1" ht="12.75">
      <c r="A24" s="260" t="s">
        <v>25</v>
      </c>
      <c r="B24" s="268">
        <v>2762</v>
      </c>
      <c r="C24" s="269">
        <v>5092</v>
      </c>
      <c r="D24" s="361">
        <f t="shared" si="0"/>
        <v>54.241948153967016</v>
      </c>
      <c r="E24" s="268">
        <v>2833</v>
      </c>
      <c r="F24" s="269">
        <v>5099</v>
      </c>
      <c r="G24" s="361">
        <f t="shared" si="1"/>
        <v>55.559913708570306</v>
      </c>
    </row>
    <row r="25" spans="1:7" s="78" customFormat="1" ht="12.75">
      <c r="A25" s="264" t="s">
        <v>26</v>
      </c>
      <c r="B25" s="265">
        <v>1225</v>
      </c>
      <c r="C25" s="266">
        <v>2046</v>
      </c>
      <c r="D25" s="359">
        <f t="shared" si="0"/>
        <v>59.872922776148584</v>
      </c>
      <c r="E25" s="265">
        <v>1223</v>
      </c>
      <c r="F25" s="266">
        <v>2002</v>
      </c>
      <c r="G25" s="359">
        <f t="shared" si="1"/>
        <v>61.08891108891109</v>
      </c>
    </row>
    <row r="26" spans="1:7" s="78" customFormat="1" ht="12.75">
      <c r="A26" s="260" t="s">
        <v>27</v>
      </c>
      <c r="B26" s="268">
        <v>642</v>
      </c>
      <c r="C26" s="269">
        <v>1201</v>
      </c>
      <c r="D26" s="361">
        <f t="shared" si="0"/>
        <v>53.45545378850958</v>
      </c>
      <c r="E26" s="268">
        <v>688</v>
      </c>
      <c r="F26" s="269">
        <v>1267</v>
      </c>
      <c r="G26" s="361">
        <f t="shared" si="1"/>
        <v>54.301499605367013</v>
      </c>
    </row>
    <row r="27" spans="1:7" s="78" customFormat="1" ht="12.75">
      <c r="A27" s="264" t="s">
        <v>28</v>
      </c>
      <c r="B27" s="265">
        <v>3847</v>
      </c>
      <c r="C27" s="266">
        <v>6947</v>
      </c>
      <c r="D27" s="359">
        <f t="shared" si="0"/>
        <v>55.376421476896496</v>
      </c>
      <c r="E27" s="265">
        <v>4040</v>
      </c>
      <c r="F27" s="266">
        <v>7296</v>
      </c>
      <c r="G27" s="359">
        <f t="shared" si="1"/>
        <v>55.372807017543856</v>
      </c>
    </row>
    <row r="28" spans="1:7" s="78" customFormat="1" ht="12.75">
      <c r="A28" s="260" t="s">
        <v>29</v>
      </c>
      <c r="B28" s="268">
        <v>1956</v>
      </c>
      <c r="C28" s="269">
        <v>3180</v>
      </c>
      <c r="D28" s="361">
        <f t="shared" si="0"/>
        <v>61.509433962264147</v>
      </c>
      <c r="E28" s="268">
        <v>1783</v>
      </c>
      <c r="F28" s="269">
        <v>2816</v>
      </c>
      <c r="G28" s="361">
        <f t="shared" si="1"/>
        <v>63.316761363636367</v>
      </c>
    </row>
    <row r="29" spans="1:7" s="78" customFormat="1" ht="12.75">
      <c r="A29" s="264" t="s">
        <v>30</v>
      </c>
      <c r="B29" s="265">
        <v>755</v>
      </c>
      <c r="C29" s="266">
        <v>1218</v>
      </c>
      <c r="D29" s="359">
        <f t="shared" si="0"/>
        <v>61.986863711001639</v>
      </c>
      <c r="E29" s="265">
        <v>767</v>
      </c>
      <c r="F29" s="266">
        <v>1219</v>
      </c>
      <c r="G29" s="359">
        <f t="shared" si="1"/>
        <v>62.920426579163248</v>
      </c>
    </row>
    <row r="30" spans="1:7" s="78" customFormat="1" ht="12.75">
      <c r="A30" s="260" t="s">
        <v>31</v>
      </c>
      <c r="B30" s="268">
        <v>1991</v>
      </c>
      <c r="C30" s="269">
        <v>3176</v>
      </c>
      <c r="D30" s="361">
        <f t="shared" si="0"/>
        <v>62.688916876574311</v>
      </c>
      <c r="E30" s="268">
        <v>2323</v>
      </c>
      <c r="F30" s="269">
        <v>3687</v>
      </c>
      <c r="G30" s="361">
        <f t="shared" si="1"/>
        <v>63.005153241117441</v>
      </c>
    </row>
    <row r="31" spans="1:7" s="78" customFormat="1" ht="12.75">
      <c r="A31" s="264" t="s">
        <v>32</v>
      </c>
      <c r="B31" s="265">
        <v>1230</v>
      </c>
      <c r="C31" s="266">
        <v>2310</v>
      </c>
      <c r="D31" s="359">
        <f t="shared" si="0"/>
        <v>53.246753246753244</v>
      </c>
      <c r="E31" s="265">
        <v>1197</v>
      </c>
      <c r="F31" s="266">
        <v>2196</v>
      </c>
      <c r="G31" s="359">
        <f t="shared" si="1"/>
        <v>54.508196721311478</v>
      </c>
    </row>
    <row r="32" spans="1:7" s="78" customFormat="1" ht="12.75">
      <c r="A32" s="260" t="s">
        <v>33</v>
      </c>
      <c r="B32" s="268">
        <v>2391</v>
      </c>
      <c r="C32" s="269">
        <v>3737</v>
      </c>
      <c r="D32" s="361">
        <f t="shared" si="0"/>
        <v>63.981803585763984</v>
      </c>
      <c r="E32" s="268">
        <v>2450</v>
      </c>
      <c r="F32" s="269">
        <v>3935</v>
      </c>
      <c r="G32" s="361">
        <f t="shared" si="1"/>
        <v>62.261753494282082</v>
      </c>
    </row>
    <row r="33" spans="1:7" s="78" customFormat="1" ht="12.75">
      <c r="A33" s="264" t="s">
        <v>34</v>
      </c>
      <c r="B33" s="265">
        <v>2671</v>
      </c>
      <c r="C33" s="266">
        <v>5937</v>
      </c>
      <c r="D33" s="359">
        <f t="shared" si="0"/>
        <v>44.989051709617648</v>
      </c>
      <c r="E33" s="265">
        <v>2384</v>
      </c>
      <c r="F33" s="266">
        <v>5124</v>
      </c>
      <c r="G33" s="359">
        <f t="shared" si="1"/>
        <v>46.526151444184229</v>
      </c>
    </row>
    <row r="34" spans="1:7" s="78" customFormat="1" ht="12.75">
      <c r="A34" s="260" t="s">
        <v>35</v>
      </c>
      <c r="B34" s="268">
        <v>1225</v>
      </c>
      <c r="C34" s="269">
        <v>1976</v>
      </c>
      <c r="D34" s="361">
        <f t="shared" si="0"/>
        <v>61.993927125506076</v>
      </c>
      <c r="E34" s="268">
        <v>1456</v>
      </c>
      <c r="F34" s="269">
        <v>2213</v>
      </c>
      <c r="G34" s="361">
        <f t="shared" si="1"/>
        <v>65.793041120650699</v>
      </c>
    </row>
    <row r="35" spans="1:7" s="78" customFormat="1" ht="12.75">
      <c r="A35" s="264" t="s">
        <v>36</v>
      </c>
      <c r="B35" s="265">
        <v>1878</v>
      </c>
      <c r="C35" s="266">
        <v>3417</v>
      </c>
      <c r="D35" s="359">
        <f t="shared" si="0"/>
        <v>54.960491659350311</v>
      </c>
      <c r="E35" s="265">
        <v>2250</v>
      </c>
      <c r="F35" s="266">
        <v>4147</v>
      </c>
      <c r="G35" s="359">
        <f t="shared" si="1"/>
        <v>54.25608873884736</v>
      </c>
    </row>
    <row r="36" spans="1:7" s="78" customFormat="1" ht="12.75">
      <c r="A36" s="260" t="s">
        <v>37</v>
      </c>
      <c r="B36" s="268">
        <v>678</v>
      </c>
      <c r="C36" s="269">
        <v>1065</v>
      </c>
      <c r="D36" s="361">
        <f t="shared" si="0"/>
        <v>63.661971830985919</v>
      </c>
      <c r="E36" s="268">
        <v>770</v>
      </c>
      <c r="F36" s="269">
        <v>1332</v>
      </c>
      <c r="G36" s="361">
        <f t="shared" si="1"/>
        <v>57.807807807807812</v>
      </c>
    </row>
    <row r="37" spans="1:7" s="78" customFormat="1" ht="12.75">
      <c r="A37" s="264" t="s">
        <v>38</v>
      </c>
      <c r="B37" s="265">
        <v>2363</v>
      </c>
      <c r="C37" s="266">
        <v>3724</v>
      </c>
      <c r="D37" s="359">
        <f t="shared" si="0"/>
        <v>63.453276047261006</v>
      </c>
      <c r="E37" s="265">
        <v>2469</v>
      </c>
      <c r="F37" s="266">
        <v>3711</v>
      </c>
      <c r="G37" s="359">
        <f t="shared" si="1"/>
        <v>66.531932093775254</v>
      </c>
    </row>
    <row r="38" spans="1:7" s="78" customFormat="1" ht="12.75">
      <c r="A38" s="260" t="s">
        <v>39</v>
      </c>
      <c r="B38" s="268">
        <v>997</v>
      </c>
      <c r="C38" s="269">
        <v>1953</v>
      </c>
      <c r="D38" s="361">
        <f t="shared" si="0"/>
        <v>51.04966717869943</v>
      </c>
      <c r="E38" s="268">
        <v>986</v>
      </c>
      <c r="F38" s="269">
        <v>1708</v>
      </c>
      <c r="G38" s="361">
        <f t="shared" si="1"/>
        <v>57.728337236533953</v>
      </c>
    </row>
    <row r="39" spans="1:7" s="78" customFormat="1" ht="13.5" thickBot="1">
      <c r="A39" s="264" t="s">
        <v>40</v>
      </c>
      <c r="B39" s="265">
        <v>297</v>
      </c>
      <c r="C39" s="266">
        <v>704</v>
      </c>
      <c r="D39" s="359">
        <f t="shared" si="0"/>
        <v>42.1875</v>
      </c>
      <c r="E39" s="265">
        <v>320</v>
      </c>
      <c r="F39" s="266">
        <v>767</v>
      </c>
      <c r="G39" s="359">
        <f t="shared" si="1"/>
        <v>41.720990873533246</v>
      </c>
    </row>
    <row r="40" spans="1:7" s="78" customFormat="1" ht="21.75" customHeight="1" thickBot="1">
      <c r="A40" s="271" t="s">
        <v>41</v>
      </c>
      <c r="B40" s="272">
        <f>SUM(B10:B39)</f>
        <v>57570</v>
      </c>
      <c r="C40" s="273">
        <f>SUM(C10:C39)</f>
        <v>104126</v>
      </c>
      <c r="D40" s="362">
        <f t="shared" si="0"/>
        <v>55.288784741563099</v>
      </c>
      <c r="E40" s="378">
        <f>SUM(E10:E39)</f>
        <v>58532</v>
      </c>
      <c r="F40" s="330">
        <f>SUM(F10:F39)</f>
        <v>104363</v>
      </c>
      <c r="G40" s="362">
        <f t="shared" si="1"/>
        <v>56.08501097132126</v>
      </c>
    </row>
    <row r="41" spans="1:7" s="78" customFormat="1" ht="12.75">
      <c r="A41" s="260" t="s">
        <v>78</v>
      </c>
      <c r="B41" s="268">
        <v>8825</v>
      </c>
      <c r="C41" s="269">
        <v>18821</v>
      </c>
      <c r="D41" s="361">
        <f t="shared" si="0"/>
        <v>46.889113224589558</v>
      </c>
      <c r="E41" s="268">
        <v>8027</v>
      </c>
      <c r="F41" s="269">
        <v>17932</v>
      </c>
      <c r="G41" s="359">
        <f t="shared" si="1"/>
        <v>44.763551193397277</v>
      </c>
    </row>
    <row r="42" spans="1:7" s="78" customFormat="1" ht="16.5" customHeight="1" thickBot="1">
      <c r="A42" s="264" t="s">
        <v>43</v>
      </c>
      <c r="B42" s="265">
        <v>1511</v>
      </c>
      <c r="C42" s="266">
        <v>2793</v>
      </c>
      <c r="D42" s="359">
        <f t="shared" si="0"/>
        <v>54.099534550662362</v>
      </c>
      <c r="E42" s="336">
        <v>1483</v>
      </c>
      <c r="F42" s="337">
        <v>2691</v>
      </c>
      <c r="G42" s="379">
        <f t="shared" si="1"/>
        <v>55.10962467484206</v>
      </c>
    </row>
    <row r="43" spans="1:7" s="275" customFormat="1" ht="21" customHeight="1" thickBot="1">
      <c r="A43" s="271" t="s">
        <v>44</v>
      </c>
      <c r="B43" s="380">
        <f>SUM(B41:B42)</f>
        <v>10336</v>
      </c>
      <c r="C43" s="381">
        <f>SUM(C41:C42)</f>
        <v>21614</v>
      </c>
      <c r="D43" s="382">
        <f t="shared" si="0"/>
        <v>47.820856852040343</v>
      </c>
      <c r="E43" s="339">
        <f>SUM(E41:E42)</f>
        <v>9510</v>
      </c>
      <c r="F43" s="340">
        <f>SUM(F41:F42)</f>
        <v>20623</v>
      </c>
      <c r="G43" s="363">
        <f t="shared" si="1"/>
        <v>46.11356252727537</v>
      </c>
    </row>
    <row r="44" spans="1:7" s="275" customFormat="1" ht="21" customHeight="1" thickBot="1">
      <c r="A44" s="271" t="s">
        <v>274</v>
      </c>
      <c r="B44" s="331">
        <f>B40+B43</f>
        <v>67906</v>
      </c>
      <c r="C44" s="332">
        <f>C40+C43</f>
        <v>125740</v>
      </c>
      <c r="D44" s="363">
        <f t="shared" si="0"/>
        <v>54.005089867981546</v>
      </c>
      <c r="E44" s="272">
        <f>E40+E43</f>
        <v>68042</v>
      </c>
      <c r="F44" s="273">
        <f>F40+F43</f>
        <v>124986</v>
      </c>
      <c r="G44" s="362">
        <f t="shared" si="1"/>
        <v>54.439697246091569</v>
      </c>
    </row>
    <row r="46" spans="1:7">
      <c r="A46" s="286" t="s">
        <v>275</v>
      </c>
    </row>
    <row r="47" spans="1:7">
      <c r="A47" s="286" t="s">
        <v>276</v>
      </c>
      <c r="D47" s="286"/>
    </row>
    <row r="48" spans="1:7" ht="15.75" thickBot="1"/>
    <row r="49" spans="1:9" ht="10.5" customHeight="1">
      <c r="A49" s="732" t="s">
        <v>347</v>
      </c>
      <c r="B49" s="727"/>
      <c r="C49" s="727"/>
      <c r="D49" s="727"/>
      <c r="E49" s="727"/>
      <c r="F49" s="727"/>
      <c r="G49" s="727"/>
      <c r="H49" s="727"/>
      <c r="I49" s="728"/>
    </row>
    <row r="50" spans="1:9" ht="5.25" customHeight="1">
      <c r="A50" s="733"/>
      <c r="B50" s="734"/>
      <c r="C50" s="734"/>
      <c r="D50" s="734"/>
      <c r="E50" s="734"/>
      <c r="F50" s="734"/>
      <c r="G50" s="734"/>
      <c r="H50" s="734"/>
      <c r="I50" s="735"/>
    </row>
    <row r="51" spans="1:9">
      <c r="A51" s="733"/>
      <c r="B51" s="734"/>
      <c r="C51" s="734"/>
      <c r="D51" s="734"/>
      <c r="E51" s="734"/>
      <c r="F51" s="734"/>
      <c r="G51" s="734"/>
      <c r="H51" s="734"/>
      <c r="I51" s="735"/>
    </row>
    <row r="52" spans="1:9">
      <c r="A52" s="733"/>
      <c r="B52" s="734"/>
      <c r="C52" s="734"/>
      <c r="D52" s="734"/>
      <c r="E52" s="734"/>
      <c r="F52" s="734"/>
      <c r="G52" s="734"/>
      <c r="H52" s="734"/>
      <c r="I52" s="735"/>
    </row>
    <row r="53" spans="1:9">
      <c r="A53" s="733"/>
      <c r="B53" s="734"/>
      <c r="C53" s="734"/>
      <c r="D53" s="734"/>
      <c r="E53" s="734"/>
      <c r="F53" s="734"/>
      <c r="G53" s="734"/>
      <c r="H53" s="734"/>
      <c r="I53" s="735"/>
    </row>
    <row r="54" spans="1:9">
      <c r="A54" s="733"/>
      <c r="B54" s="734"/>
      <c r="C54" s="734"/>
      <c r="D54" s="734"/>
      <c r="E54" s="734"/>
      <c r="F54" s="734"/>
      <c r="G54" s="734"/>
      <c r="H54" s="734"/>
      <c r="I54" s="735"/>
    </row>
    <row r="55" spans="1:9">
      <c r="A55" s="733"/>
      <c r="B55" s="734"/>
      <c r="C55" s="734"/>
      <c r="D55" s="734"/>
      <c r="E55" s="734"/>
      <c r="F55" s="734"/>
      <c r="G55" s="734"/>
      <c r="H55" s="734"/>
      <c r="I55" s="735"/>
    </row>
    <row r="56" spans="1:9">
      <c r="A56" s="733"/>
      <c r="B56" s="734"/>
      <c r="C56" s="734"/>
      <c r="D56" s="734"/>
      <c r="E56" s="734"/>
      <c r="F56" s="734"/>
      <c r="G56" s="734"/>
      <c r="H56" s="734"/>
      <c r="I56" s="735"/>
    </row>
    <row r="57" spans="1:9">
      <c r="A57" s="733"/>
      <c r="B57" s="734"/>
      <c r="C57" s="734"/>
      <c r="D57" s="734"/>
      <c r="E57" s="734"/>
      <c r="F57" s="734"/>
      <c r="G57" s="734"/>
      <c r="H57" s="734"/>
      <c r="I57" s="735"/>
    </row>
    <row r="58" spans="1:9" ht="15.75" thickBot="1">
      <c r="A58" s="729"/>
      <c r="B58" s="730"/>
      <c r="C58" s="730"/>
      <c r="D58" s="730"/>
      <c r="E58" s="730"/>
      <c r="F58" s="730"/>
      <c r="G58" s="730"/>
      <c r="H58" s="730"/>
      <c r="I58" s="731"/>
    </row>
  </sheetData>
  <mergeCells count="5">
    <mergeCell ref="A6:G6"/>
    <mergeCell ref="A8:A9"/>
    <mergeCell ref="B8:D8"/>
    <mergeCell ref="E8:G8"/>
    <mergeCell ref="A49:I58"/>
  </mergeCells>
  <pageMargins left="0.7" right="0.7" top="0.75" bottom="0.75" header="0.3" footer="0.3"/>
  <pageSetup scale="65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6" shapeId="126977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1295400</xdr:colOff>
                <xdr:row>4</xdr:row>
                <xdr:rowOff>123825</xdr:rowOff>
              </to>
            </anchor>
          </objectPr>
        </oleObject>
      </mc:Choice>
      <mc:Fallback>
        <oleObject progId="CorelDraw.Graphic.16" shapeId="126977" r:id="rId4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L164"/>
  <sheetViews>
    <sheetView showGridLines="0" zoomScaleNormal="100" zoomScaleSheetLayoutView="100" workbookViewId="0">
      <selection activeCell="G3" sqref="G3"/>
    </sheetView>
  </sheetViews>
  <sheetFormatPr baseColWidth="10" defaultRowHeight="15"/>
  <cols>
    <col min="1" max="1" width="20.28515625" customWidth="1"/>
    <col min="2" max="7" width="9.7109375" customWidth="1"/>
    <col min="8" max="8" width="11.7109375" customWidth="1"/>
    <col min="10" max="11" width="0" hidden="1" customWidth="1"/>
    <col min="252" max="252" width="9.140625" customWidth="1"/>
    <col min="253" max="253" width="12.7109375" customWidth="1"/>
    <col min="254" max="259" width="8.140625" customWidth="1"/>
    <col min="260" max="260" width="8.28515625" customWidth="1"/>
    <col min="508" max="508" width="9.140625" customWidth="1"/>
    <col min="509" max="509" width="12.7109375" customWidth="1"/>
    <col min="510" max="515" width="8.140625" customWidth="1"/>
    <col min="516" max="516" width="8.28515625" customWidth="1"/>
    <col min="764" max="764" width="9.140625" customWidth="1"/>
    <col min="765" max="765" width="12.7109375" customWidth="1"/>
    <col min="766" max="771" width="8.140625" customWidth="1"/>
    <col min="772" max="772" width="8.28515625" customWidth="1"/>
    <col min="1020" max="1020" width="9.140625" customWidth="1"/>
    <col min="1021" max="1021" width="12.7109375" customWidth="1"/>
    <col min="1022" max="1027" width="8.140625" customWidth="1"/>
    <col min="1028" max="1028" width="8.28515625" customWidth="1"/>
    <col min="1276" max="1276" width="9.140625" customWidth="1"/>
    <col min="1277" max="1277" width="12.7109375" customWidth="1"/>
    <col min="1278" max="1283" width="8.140625" customWidth="1"/>
    <col min="1284" max="1284" width="8.28515625" customWidth="1"/>
    <col min="1532" max="1532" width="9.140625" customWidth="1"/>
    <col min="1533" max="1533" width="12.7109375" customWidth="1"/>
    <col min="1534" max="1539" width="8.140625" customWidth="1"/>
    <col min="1540" max="1540" width="8.28515625" customWidth="1"/>
    <col min="1788" max="1788" width="9.140625" customWidth="1"/>
    <col min="1789" max="1789" width="12.7109375" customWidth="1"/>
    <col min="1790" max="1795" width="8.140625" customWidth="1"/>
    <col min="1796" max="1796" width="8.28515625" customWidth="1"/>
    <col min="2044" max="2044" width="9.140625" customWidth="1"/>
    <col min="2045" max="2045" width="12.7109375" customWidth="1"/>
    <col min="2046" max="2051" width="8.140625" customWidth="1"/>
    <col min="2052" max="2052" width="8.28515625" customWidth="1"/>
    <col min="2300" max="2300" width="9.140625" customWidth="1"/>
    <col min="2301" max="2301" width="12.7109375" customWidth="1"/>
    <col min="2302" max="2307" width="8.140625" customWidth="1"/>
    <col min="2308" max="2308" width="8.28515625" customWidth="1"/>
    <col min="2556" max="2556" width="9.140625" customWidth="1"/>
    <col min="2557" max="2557" width="12.7109375" customWidth="1"/>
    <col min="2558" max="2563" width="8.140625" customWidth="1"/>
    <col min="2564" max="2564" width="8.28515625" customWidth="1"/>
    <col min="2812" max="2812" width="9.140625" customWidth="1"/>
    <col min="2813" max="2813" width="12.7109375" customWidth="1"/>
    <col min="2814" max="2819" width="8.140625" customWidth="1"/>
    <col min="2820" max="2820" width="8.28515625" customWidth="1"/>
    <col min="3068" max="3068" width="9.140625" customWidth="1"/>
    <col min="3069" max="3069" width="12.7109375" customWidth="1"/>
    <col min="3070" max="3075" width="8.140625" customWidth="1"/>
    <col min="3076" max="3076" width="8.28515625" customWidth="1"/>
    <col min="3324" max="3324" width="9.140625" customWidth="1"/>
    <col min="3325" max="3325" width="12.7109375" customWidth="1"/>
    <col min="3326" max="3331" width="8.140625" customWidth="1"/>
    <col min="3332" max="3332" width="8.28515625" customWidth="1"/>
    <col min="3580" max="3580" width="9.140625" customWidth="1"/>
    <col min="3581" max="3581" width="12.7109375" customWidth="1"/>
    <col min="3582" max="3587" width="8.140625" customWidth="1"/>
    <col min="3588" max="3588" width="8.28515625" customWidth="1"/>
    <col min="3836" max="3836" width="9.140625" customWidth="1"/>
    <col min="3837" max="3837" width="12.7109375" customWidth="1"/>
    <col min="3838" max="3843" width="8.140625" customWidth="1"/>
    <col min="3844" max="3844" width="8.28515625" customWidth="1"/>
    <col min="4092" max="4092" width="9.140625" customWidth="1"/>
    <col min="4093" max="4093" width="12.7109375" customWidth="1"/>
    <col min="4094" max="4099" width="8.140625" customWidth="1"/>
    <col min="4100" max="4100" width="8.28515625" customWidth="1"/>
    <col min="4348" max="4348" width="9.140625" customWidth="1"/>
    <col min="4349" max="4349" width="12.7109375" customWidth="1"/>
    <col min="4350" max="4355" width="8.140625" customWidth="1"/>
    <col min="4356" max="4356" width="8.28515625" customWidth="1"/>
    <col min="4604" max="4604" width="9.140625" customWidth="1"/>
    <col min="4605" max="4605" width="12.7109375" customWidth="1"/>
    <col min="4606" max="4611" width="8.140625" customWidth="1"/>
    <col min="4612" max="4612" width="8.28515625" customWidth="1"/>
    <col min="4860" max="4860" width="9.140625" customWidth="1"/>
    <col min="4861" max="4861" width="12.7109375" customWidth="1"/>
    <col min="4862" max="4867" width="8.140625" customWidth="1"/>
    <col min="4868" max="4868" width="8.28515625" customWidth="1"/>
    <col min="5116" max="5116" width="9.140625" customWidth="1"/>
    <col min="5117" max="5117" width="12.7109375" customWidth="1"/>
    <col min="5118" max="5123" width="8.140625" customWidth="1"/>
    <col min="5124" max="5124" width="8.28515625" customWidth="1"/>
    <col min="5372" max="5372" width="9.140625" customWidth="1"/>
    <col min="5373" max="5373" width="12.7109375" customWidth="1"/>
    <col min="5374" max="5379" width="8.140625" customWidth="1"/>
    <col min="5380" max="5380" width="8.28515625" customWidth="1"/>
    <col min="5628" max="5628" width="9.140625" customWidth="1"/>
    <col min="5629" max="5629" width="12.7109375" customWidth="1"/>
    <col min="5630" max="5635" width="8.140625" customWidth="1"/>
    <col min="5636" max="5636" width="8.28515625" customWidth="1"/>
    <col min="5884" max="5884" width="9.140625" customWidth="1"/>
    <col min="5885" max="5885" width="12.7109375" customWidth="1"/>
    <col min="5886" max="5891" width="8.140625" customWidth="1"/>
    <col min="5892" max="5892" width="8.28515625" customWidth="1"/>
    <col min="6140" max="6140" width="9.140625" customWidth="1"/>
    <col min="6141" max="6141" width="12.7109375" customWidth="1"/>
    <col min="6142" max="6147" width="8.140625" customWidth="1"/>
    <col min="6148" max="6148" width="8.28515625" customWidth="1"/>
    <col min="6396" max="6396" width="9.140625" customWidth="1"/>
    <col min="6397" max="6397" width="12.7109375" customWidth="1"/>
    <col min="6398" max="6403" width="8.140625" customWidth="1"/>
    <col min="6404" max="6404" width="8.28515625" customWidth="1"/>
    <col min="6652" max="6652" width="9.140625" customWidth="1"/>
    <col min="6653" max="6653" width="12.7109375" customWidth="1"/>
    <col min="6654" max="6659" width="8.140625" customWidth="1"/>
    <col min="6660" max="6660" width="8.28515625" customWidth="1"/>
    <col min="6908" max="6908" width="9.140625" customWidth="1"/>
    <col min="6909" max="6909" width="12.7109375" customWidth="1"/>
    <col min="6910" max="6915" width="8.140625" customWidth="1"/>
    <col min="6916" max="6916" width="8.28515625" customWidth="1"/>
    <col min="7164" max="7164" width="9.140625" customWidth="1"/>
    <col min="7165" max="7165" width="12.7109375" customWidth="1"/>
    <col min="7166" max="7171" width="8.140625" customWidth="1"/>
    <col min="7172" max="7172" width="8.28515625" customWidth="1"/>
    <col min="7420" max="7420" width="9.140625" customWidth="1"/>
    <col min="7421" max="7421" width="12.7109375" customWidth="1"/>
    <col min="7422" max="7427" width="8.140625" customWidth="1"/>
    <col min="7428" max="7428" width="8.28515625" customWidth="1"/>
    <col min="7676" max="7676" width="9.140625" customWidth="1"/>
    <col min="7677" max="7677" width="12.7109375" customWidth="1"/>
    <col min="7678" max="7683" width="8.140625" customWidth="1"/>
    <col min="7684" max="7684" width="8.28515625" customWidth="1"/>
    <col min="7932" max="7932" width="9.140625" customWidth="1"/>
    <col min="7933" max="7933" width="12.7109375" customWidth="1"/>
    <col min="7934" max="7939" width="8.140625" customWidth="1"/>
    <col min="7940" max="7940" width="8.28515625" customWidth="1"/>
    <col min="8188" max="8188" width="9.140625" customWidth="1"/>
    <col min="8189" max="8189" width="12.7109375" customWidth="1"/>
    <col min="8190" max="8195" width="8.140625" customWidth="1"/>
    <col min="8196" max="8196" width="8.28515625" customWidth="1"/>
    <col min="8444" max="8444" width="9.140625" customWidth="1"/>
    <col min="8445" max="8445" width="12.7109375" customWidth="1"/>
    <col min="8446" max="8451" width="8.140625" customWidth="1"/>
    <col min="8452" max="8452" width="8.28515625" customWidth="1"/>
    <col min="8700" max="8700" width="9.140625" customWidth="1"/>
    <col min="8701" max="8701" width="12.7109375" customWidth="1"/>
    <col min="8702" max="8707" width="8.140625" customWidth="1"/>
    <col min="8708" max="8708" width="8.28515625" customWidth="1"/>
    <col min="8956" max="8956" width="9.140625" customWidth="1"/>
    <col min="8957" max="8957" width="12.7109375" customWidth="1"/>
    <col min="8958" max="8963" width="8.140625" customWidth="1"/>
    <col min="8964" max="8964" width="8.28515625" customWidth="1"/>
    <col min="9212" max="9212" width="9.140625" customWidth="1"/>
    <col min="9213" max="9213" width="12.7109375" customWidth="1"/>
    <col min="9214" max="9219" width="8.140625" customWidth="1"/>
    <col min="9220" max="9220" width="8.28515625" customWidth="1"/>
    <col min="9468" max="9468" width="9.140625" customWidth="1"/>
    <col min="9469" max="9469" width="12.7109375" customWidth="1"/>
    <col min="9470" max="9475" width="8.140625" customWidth="1"/>
    <col min="9476" max="9476" width="8.28515625" customWidth="1"/>
    <col min="9724" max="9724" width="9.140625" customWidth="1"/>
    <col min="9725" max="9725" width="12.7109375" customWidth="1"/>
    <col min="9726" max="9731" width="8.140625" customWidth="1"/>
    <col min="9732" max="9732" width="8.28515625" customWidth="1"/>
    <col min="9980" max="9980" width="9.140625" customWidth="1"/>
    <col min="9981" max="9981" width="12.7109375" customWidth="1"/>
    <col min="9982" max="9987" width="8.140625" customWidth="1"/>
    <col min="9988" max="9988" width="8.28515625" customWidth="1"/>
    <col min="10236" max="10236" width="9.140625" customWidth="1"/>
    <col min="10237" max="10237" width="12.7109375" customWidth="1"/>
    <col min="10238" max="10243" width="8.140625" customWidth="1"/>
    <col min="10244" max="10244" width="8.28515625" customWidth="1"/>
    <col min="10492" max="10492" width="9.140625" customWidth="1"/>
    <col min="10493" max="10493" width="12.7109375" customWidth="1"/>
    <col min="10494" max="10499" width="8.140625" customWidth="1"/>
    <col min="10500" max="10500" width="8.28515625" customWidth="1"/>
    <col min="10748" max="10748" width="9.140625" customWidth="1"/>
    <col min="10749" max="10749" width="12.7109375" customWidth="1"/>
    <col min="10750" max="10755" width="8.140625" customWidth="1"/>
    <col min="10756" max="10756" width="8.28515625" customWidth="1"/>
    <col min="11004" max="11004" width="9.140625" customWidth="1"/>
    <col min="11005" max="11005" width="12.7109375" customWidth="1"/>
    <col min="11006" max="11011" width="8.140625" customWidth="1"/>
    <col min="11012" max="11012" width="8.28515625" customWidth="1"/>
    <col min="11260" max="11260" width="9.140625" customWidth="1"/>
    <col min="11261" max="11261" width="12.7109375" customWidth="1"/>
    <col min="11262" max="11267" width="8.140625" customWidth="1"/>
    <col min="11268" max="11268" width="8.28515625" customWidth="1"/>
    <col min="11516" max="11516" width="9.140625" customWidth="1"/>
    <col min="11517" max="11517" width="12.7109375" customWidth="1"/>
    <col min="11518" max="11523" width="8.140625" customWidth="1"/>
    <col min="11524" max="11524" width="8.28515625" customWidth="1"/>
    <col min="11772" max="11772" width="9.140625" customWidth="1"/>
    <col min="11773" max="11773" width="12.7109375" customWidth="1"/>
    <col min="11774" max="11779" width="8.140625" customWidth="1"/>
    <col min="11780" max="11780" width="8.28515625" customWidth="1"/>
    <col min="12028" max="12028" width="9.140625" customWidth="1"/>
    <col min="12029" max="12029" width="12.7109375" customWidth="1"/>
    <col min="12030" max="12035" width="8.140625" customWidth="1"/>
    <col min="12036" max="12036" width="8.28515625" customWidth="1"/>
    <col min="12284" max="12284" width="9.140625" customWidth="1"/>
    <col min="12285" max="12285" width="12.7109375" customWidth="1"/>
    <col min="12286" max="12291" width="8.140625" customWidth="1"/>
    <col min="12292" max="12292" width="8.28515625" customWidth="1"/>
    <col min="12540" max="12540" width="9.140625" customWidth="1"/>
    <col min="12541" max="12541" width="12.7109375" customWidth="1"/>
    <col min="12542" max="12547" width="8.140625" customWidth="1"/>
    <col min="12548" max="12548" width="8.28515625" customWidth="1"/>
    <col min="12796" max="12796" width="9.140625" customWidth="1"/>
    <col min="12797" max="12797" width="12.7109375" customWidth="1"/>
    <col min="12798" max="12803" width="8.140625" customWidth="1"/>
    <col min="12804" max="12804" width="8.28515625" customWidth="1"/>
    <col min="13052" max="13052" width="9.140625" customWidth="1"/>
    <col min="13053" max="13053" width="12.7109375" customWidth="1"/>
    <col min="13054" max="13059" width="8.140625" customWidth="1"/>
    <col min="13060" max="13060" width="8.28515625" customWidth="1"/>
    <col min="13308" max="13308" width="9.140625" customWidth="1"/>
    <col min="13309" max="13309" width="12.7109375" customWidth="1"/>
    <col min="13310" max="13315" width="8.140625" customWidth="1"/>
    <col min="13316" max="13316" width="8.28515625" customWidth="1"/>
    <col min="13564" max="13564" width="9.140625" customWidth="1"/>
    <col min="13565" max="13565" width="12.7109375" customWidth="1"/>
    <col min="13566" max="13571" width="8.140625" customWidth="1"/>
    <col min="13572" max="13572" width="8.28515625" customWidth="1"/>
    <col min="13820" max="13820" width="9.140625" customWidth="1"/>
    <col min="13821" max="13821" width="12.7109375" customWidth="1"/>
    <col min="13822" max="13827" width="8.140625" customWidth="1"/>
    <col min="13828" max="13828" width="8.28515625" customWidth="1"/>
    <col min="14076" max="14076" width="9.140625" customWidth="1"/>
    <col min="14077" max="14077" width="12.7109375" customWidth="1"/>
    <col min="14078" max="14083" width="8.140625" customWidth="1"/>
    <col min="14084" max="14084" width="8.28515625" customWidth="1"/>
    <col min="14332" max="14332" width="9.140625" customWidth="1"/>
    <col min="14333" max="14333" width="12.7109375" customWidth="1"/>
    <col min="14334" max="14339" width="8.140625" customWidth="1"/>
    <col min="14340" max="14340" width="8.28515625" customWidth="1"/>
    <col min="14588" max="14588" width="9.140625" customWidth="1"/>
    <col min="14589" max="14589" width="12.7109375" customWidth="1"/>
    <col min="14590" max="14595" width="8.140625" customWidth="1"/>
    <col min="14596" max="14596" width="8.28515625" customWidth="1"/>
    <col min="14844" max="14844" width="9.140625" customWidth="1"/>
    <col min="14845" max="14845" width="12.7109375" customWidth="1"/>
    <col min="14846" max="14851" width="8.140625" customWidth="1"/>
    <col min="14852" max="14852" width="8.28515625" customWidth="1"/>
    <col min="15100" max="15100" width="9.140625" customWidth="1"/>
    <col min="15101" max="15101" width="12.7109375" customWidth="1"/>
    <col min="15102" max="15107" width="8.140625" customWidth="1"/>
    <col min="15108" max="15108" width="8.28515625" customWidth="1"/>
    <col min="15356" max="15356" width="9.140625" customWidth="1"/>
    <col min="15357" max="15357" width="12.7109375" customWidth="1"/>
    <col min="15358" max="15363" width="8.140625" customWidth="1"/>
    <col min="15364" max="15364" width="8.28515625" customWidth="1"/>
    <col min="15612" max="15612" width="9.140625" customWidth="1"/>
    <col min="15613" max="15613" width="12.7109375" customWidth="1"/>
    <col min="15614" max="15619" width="8.140625" customWidth="1"/>
    <col min="15620" max="15620" width="8.28515625" customWidth="1"/>
    <col min="15868" max="15868" width="9.140625" customWidth="1"/>
    <col min="15869" max="15869" width="12.7109375" customWidth="1"/>
    <col min="15870" max="15875" width="8.140625" customWidth="1"/>
    <col min="15876" max="15876" width="8.28515625" customWidth="1"/>
    <col min="16124" max="16124" width="9.140625" customWidth="1"/>
    <col min="16125" max="16125" width="12.7109375" customWidth="1"/>
    <col min="16126" max="16131" width="8.140625" customWidth="1"/>
    <col min="16132" max="16132" width="8.28515625" customWidth="1"/>
  </cols>
  <sheetData>
    <row r="1" spans="1:11" ht="15" customHeight="1"/>
    <row r="2" spans="1:11" ht="15" customHeight="1"/>
    <row r="3" spans="1:11" ht="15" customHeight="1"/>
    <row r="4" spans="1:11" ht="15" customHeight="1"/>
    <row r="5" spans="1:11" ht="15" customHeight="1">
      <c r="A5" s="759" t="s">
        <v>79</v>
      </c>
      <c r="B5" s="759"/>
      <c r="C5" s="759"/>
      <c r="D5" s="759"/>
      <c r="E5" s="759"/>
      <c r="F5" s="759"/>
      <c r="G5" s="759"/>
      <c r="H5" s="759"/>
      <c r="I5" s="22"/>
    </row>
    <row r="6" spans="1:11" ht="6.75" customHeight="1">
      <c r="A6" s="10"/>
      <c r="B6" s="10"/>
      <c r="C6" s="10"/>
      <c r="D6" s="10"/>
      <c r="E6" s="10"/>
      <c r="F6" s="10"/>
      <c r="G6" s="10"/>
      <c r="H6" s="10"/>
    </row>
    <row r="7" spans="1:11" ht="17.25" customHeight="1">
      <c r="A7" s="59" t="s">
        <v>80</v>
      </c>
      <c r="B7" s="59" t="s">
        <v>0</v>
      </c>
      <c r="C7" s="10"/>
      <c r="D7" s="10"/>
      <c r="E7" s="10"/>
      <c r="F7" s="10"/>
      <c r="G7" s="10"/>
      <c r="H7" s="10"/>
    </row>
    <row r="8" spans="1:11" ht="15.95" customHeight="1">
      <c r="A8" s="497" t="s">
        <v>81</v>
      </c>
      <c r="B8" s="492">
        <v>89.2</v>
      </c>
      <c r="C8" s="10"/>
      <c r="D8" s="10"/>
      <c r="E8" s="10"/>
      <c r="F8" s="10"/>
      <c r="G8" s="10"/>
      <c r="H8" s="10"/>
    </row>
    <row r="9" spans="1:11" ht="15.95" customHeight="1">
      <c r="A9" s="497" t="s">
        <v>82</v>
      </c>
      <c r="B9" s="492">
        <v>88.165320830077277</v>
      </c>
      <c r="C9" s="23"/>
      <c r="D9" s="10"/>
      <c r="E9" s="10"/>
      <c r="F9" s="10"/>
      <c r="G9" s="10"/>
      <c r="H9" s="10"/>
      <c r="J9" s="46"/>
    </row>
    <row r="10" spans="1:11" ht="15.95" customHeight="1">
      <c r="A10" s="497" t="s">
        <v>83</v>
      </c>
      <c r="B10" s="492">
        <v>89.046343640938233</v>
      </c>
      <c r="C10" s="10"/>
      <c r="D10" s="10"/>
      <c r="E10" s="10"/>
      <c r="F10" s="10"/>
      <c r="G10" s="10"/>
      <c r="H10" s="10"/>
      <c r="J10" s="46"/>
    </row>
    <row r="11" spans="1:11" ht="15.95" customHeight="1">
      <c r="A11" s="497" t="s">
        <v>84</v>
      </c>
      <c r="B11" s="492">
        <v>88.360747601938229</v>
      </c>
      <c r="C11" s="10"/>
      <c r="D11" s="10"/>
      <c r="E11" s="10"/>
      <c r="F11" s="10"/>
      <c r="G11" s="10"/>
      <c r="H11" s="10"/>
      <c r="J11" s="46"/>
    </row>
    <row r="12" spans="1:11" ht="15.95" customHeight="1">
      <c r="A12" s="554" t="s">
        <v>93</v>
      </c>
      <c r="B12" s="505">
        <v>87.2</v>
      </c>
      <c r="C12" s="10"/>
      <c r="D12" s="10"/>
      <c r="E12" s="10"/>
      <c r="F12" s="10"/>
      <c r="G12" s="10"/>
      <c r="H12" s="10"/>
      <c r="J12" s="46"/>
    </row>
    <row r="13" spans="1:11" ht="15.95" customHeight="1">
      <c r="A13" s="554" t="s">
        <v>120</v>
      </c>
      <c r="B13" s="505">
        <f>Titulación!D44</f>
        <v>85.722144428885784</v>
      </c>
      <c r="C13" s="10"/>
      <c r="D13" s="10"/>
      <c r="E13" s="10"/>
      <c r="F13" s="10"/>
      <c r="G13" s="10"/>
      <c r="H13" s="10"/>
      <c r="J13" s="46"/>
    </row>
    <row r="14" spans="1:11" ht="12.75" customHeight="1">
      <c r="A14" s="59" t="s">
        <v>280</v>
      </c>
      <c r="B14" s="540">
        <f>B13-B12</f>
        <v>-1.4778555711142189</v>
      </c>
      <c r="C14" s="10"/>
      <c r="D14" s="10"/>
      <c r="E14" s="10"/>
      <c r="F14" s="10"/>
      <c r="G14" s="10"/>
      <c r="H14" s="10"/>
    </row>
    <row r="15" spans="1:11" ht="8.25" customHeight="1">
      <c r="A15" s="10"/>
      <c r="B15" s="10"/>
      <c r="C15" s="10"/>
      <c r="D15" s="10"/>
      <c r="E15" s="10"/>
      <c r="F15" s="10"/>
      <c r="G15" s="10"/>
      <c r="H15" s="10"/>
    </row>
    <row r="16" spans="1:11" ht="32.25" customHeight="1">
      <c r="A16" s="59" t="s">
        <v>64</v>
      </c>
      <c r="B16" s="59" t="s">
        <v>81</v>
      </c>
      <c r="C16" s="59" t="s">
        <v>82</v>
      </c>
      <c r="D16" s="59" t="s">
        <v>83</v>
      </c>
      <c r="E16" s="59" t="s">
        <v>84</v>
      </c>
      <c r="F16" s="59" t="s">
        <v>93</v>
      </c>
      <c r="G16" s="59" t="s">
        <v>120</v>
      </c>
      <c r="H16" s="59" t="s">
        <v>65</v>
      </c>
      <c r="J16" s="41" t="s">
        <v>85</v>
      </c>
      <c r="K16" s="5" t="s">
        <v>86</v>
      </c>
    </row>
    <row r="17" spans="1:12" ht="14.1" customHeight="1">
      <c r="A17" s="526" t="s">
        <v>9</v>
      </c>
      <c r="B17" s="542">
        <v>96.292372881355931</v>
      </c>
      <c r="C17" s="542">
        <v>88.058151609553477</v>
      </c>
      <c r="D17" s="542">
        <v>89.126394052044617</v>
      </c>
      <c r="E17" s="542">
        <v>92.38493723849372</v>
      </c>
      <c r="F17" s="542">
        <v>91.200733272227325</v>
      </c>
      <c r="G17" s="542">
        <f>Titulación!D10</f>
        <v>91.087169441723802</v>
      </c>
      <c r="H17" s="542">
        <f>G17-F17</f>
        <v>-0.11356383050352292</v>
      </c>
      <c r="J17" s="77">
        <f t="shared" ref="J17:J46" si="0">RANK(H17,$H$17:$H$50)</f>
        <v>12</v>
      </c>
      <c r="K17" s="77">
        <f t="shared" ref="K17:K46" si="1">RANK(G17,$G$17:$G$50)</f>
        <v>18</v>
      </c>
      <c r="L17" s="75"/>
    </row>
    <row r="18" spans="1:12" ht="14.1" customHeight="1">
      <c r="A18" s="526" t="s">
        <v>12</v>
      </c>
      <c r="B18" s="542">
        <v>96.55647382920111</v>
      </c>
      <c r="C18" s="542">
        <v>96.985583224115331</v>
      </c>
      <c r="D18" s="542">
        <v>94.437726723095523</v>
      </c>
      <c r="E18" s="542">
        <v>94.297082228116707</v>
      </c>
      <c r="F18" s="542">
        <v>89.993416721527325</v>
      </c>
      <c r="G18" s="542">
        <f>Titulación!D11</f>
        <v>91.839762611275972</v>
      </c>
      <c r="H18" s="542">
        <f t="shared" ref="H18:H45" si="2">G18-F18</f>
        <v>1.8463458897486476</v>
      </c>
      <c r="J18" s="77">
        <f t="shared" si="0"/>
        <v>6</v>
      </c>
      <c r="K18" s="77">
        <f t="shared" si="1"/>
        <v>16</v>
      </c>
      <c r="L18" s="75"/>
    </row>
    <row r="19" spans="1:12" ht="14.1" customHeight="1">
      <c r="A19" s="526" t="s">
        <v>13</v>
      </c>
      <c r="B19" s="542">
        <v>93.35180055401662</v>
      </c>
      <c r="C19" s="542">
        <v>93.80952380952381</v>
      </c>
      <c r="D19" s="542">
        <v>99.180327868852459</v>
      </c>
      <c r="E19" s="542">
        <v>93.051359516616316</v>
      </c>
      <c r="F19" s="542">
        <v>96.037296037296045</v>
      </c>
      <c r="G19" s="542">
        <f>Titulación!D12</f>
        <v>92.747252747252745</v>
      </c>
      <c r="H19" s="542">
        <f t="shared" si="2"/>
        <v>-3.2900432900433003</v>
      </c>
      <c r="J19" s="77">
        <f t="shared" si="0"/>
        <v>28</v>
      </c>
      <c r="K19" s="77">
        <f t="shared" si="1"/>
        <v>12</v>
      </c>
      <c r="L19" s="75"/>
    </row>
    <row r="20" spans="1:12" ht="14.1" customHeight="1">
      <c r="A20" s="526" t="s">
        <v>14</v>
      </c>
      <c r="B20" s="542">
        <v>95.522388059701484</v>
      </c>
      <c r="C20" s="542">
        <v>97.080291970802918</v>
      </c>
      <c r="D20" s="542">
        <v>97.406340057636882</v>
      </c>
      <c r="E20" s="542">
        <v>90.965732087227408</v>
      </c>
      <c r="F20" s="542">
        <v>86.376021798365116</v>
      </c>
      <c r="G20" s="542">
        <f>Titulación!D13</f>
        <v>85.7566765578635</v>
      </c>
      <c r="H20" s="542">
        <f t="shared" si="2"/>
        <v>-0.61934524050161599</v>
      </c>
      <c r="J20" s="77">
        <f t="shared" si="0"/>
        <v>15</v>
      </c>
      <c r="K20" s="77">
        <f t="shared" si="1"/>
        <v>24</v>
      </c>
      <c r="L20" s="75"/>
    </row>
    <row r="21" spans="1:12" ht="14.1" customHeight="1">
      <c r="A21" s="526" t="s">
        <v>15</v>
      </c>
      <c r="B21" s="542">
        <v>95.040650406504071</v>
      </c>
      <c r="C21" s="542">
        <v>92.873563218390814</v>
      </c>
      <c r="D21" s="542">
        <v>90.350877192982466</v>
      </c>
      <c r="E21" s="542">
        <v>93.866374589266158</v>
      </c>
      <c r="F21" s="542">
        <v>90.208078335373315</v>
      </c>
      <c r="G21" s="542">
        <f>Titulación!D16</f>
        <v>85.622065727699521</v>
      </c>
      <c r="H21" s="542">
        <f t="shared" si="2"/>
        <v>-4.5860126076737942</v>
      </c>
      <c r="J21" s="77">
        <f t="shared" si="0"/>
        <v>29</v>
      </c>
      <c r="K21" s="77">
        <f t="shared" si="1"/>
        <v>25</v>
      </c>
      <c r="L21" s="75"/>
    </row>
    <row r="22" spans="1:12" ht="14.1" customHeight="1">
      <c r="A22" s="526" t="s">
        <v>16</v>
      </c>
      <c r="B22" s="542">
        <v>96.002460024600239</v>
      </c>
      <c r="C22" s="542">
        <v>96.731154102735161</v>
      </c>
      <c r="D22" s="542">
        <v>95.778045838359475</v>
      </c>
      <c r="E22" s="542">
        <v>96.709006928406467</v>
      </c>
      <c r="F22" s="542">
        <v>91.967871485943775</v>
      </c>
      <c r="G22" s="542">
        <f>Titulación!D17</f>
        <v>91.043985161632222</v>
      </c>
      <c r="H22" s="542">
        <f t="shared" si="2"/>
        <v>-0.92388632431155315</v>
      </c>
      <c r="J22" s="77">
        <f t="shared" si="0"/>
        <v>16</v>
      </c>
      <c r="K22" s="77">
        <f t="shared" si="1"/>
        <v>19</v>
      </c>
      <c r="L22" s="75"/>
    </row>
    <row r="23" spans="1:12" ht="14.1" customHeight="1">
      <c r="A23" s="526" t="s">
        <v>17</v>
      </c>
      <c r="B23" s="542">
        <v>99.513085818624475</v>
      </c>
      <c r="C23" s="542">
        <v>99.937264742785445</v>
      </c>
      <c r="D23" s="542">
        <v>98.641765704584046</v>
      </c>
      <c r="E23" s="542">
        <v>97.554347826086953</v>
      </c>
      <c r="F23" s="542">
        <v>96.88221709006929</v>
      </c>
      <c r="G23" s="542">
        <f>Titulación!D14</f>
        <v>98.194525334886436</v>
      </c>
      <c r="H23" s="542">
        <f t="shared" si="2"/>
        <v>1.3123082448171459</v>
      </c>
      <c r="J23" s="77">
        <f t="shared" si="0"/>
        <v>8</v>
      </c>
      <c r="K23" s="77">
        <f t="shared" si="1"/>
        <v>4</v>
      </c>
      <c r="L23" s="75"/>
    </row>
    <row r="24" spans="1:12" ht="14.1" customHeight="1">
      <c r="A24" s="526" t="s">
        <v>18</v>
      </c>
      <c r="B24" s="542">
        <v>88.28451882845188</v>
      </c>
      <c r="C24" s="542">
        <v>94.314381270903013</v>
      </c>
      <c r="D24" s="542">
        <v>93.247588424437296</v>
      </c>
      <c r="E24" s="542">
        <v>97.832817337461293</v>
      </c>
      <c r="F24" s="542">
        <v>92.971246006389777</v>
      </c>
      <c r="G24" s="542">
        <f>Titulación!D15</f>
        <v>89.930555555555557</v>
      </c>
      <c r="H24" s="542">
        <f t="shared" si="2"/>
        <v>-3.0406904508342194</v>
      </c>
      <c r="J24" s="77">
        <f t="shared" si="0"/>
        <v>27</v>
      </c>
      <c r="K24" s="77">
        <f t="shared" si="1"/>
        <v>20</v>
      </c>
      <c r="L24" s="75"/>
    </row>
    <row r="25" spans="1:12" ht="14.1" customHeight="1">
      <c r="A25" s="526" t="s">
        <v>19</v>
      </c>
      <c r="B25" s="542">
        <v>83.574879227053145</v>
      </c>
      <c r="C25" s="542">
        <v>78.40616966580977</v>
      </c>
      <c r="D25" s="542">
        <v>73.711340206185568</v>
      </c>
      <c r="E25" s="542">
        <v>70.685579196217503</v>
      </c>
      <c r="F25" s="542">
        <v>75.402298850574709</v>
      </c>
      <c r="G25" s="542">
        <f>Titulación!D18</f>
        <v>68.238213399503721</v>
      </c>
      <c r="H25" s="542">
        <f t="shared" si="2"/>
        <v>-7.1640854510709886</v>
      </c>
      <c r="J25" s="77">
        <f t="shared" si="0"/>
        <v>32</v>
      </c>
      <c r="K25" s="77">
        <f t="shared" si="1"/>
        <v>31</v>
      </c>
      <c r="L25" s="75"/>
    </row>
    <row r="26" spans="1:12" ht="14.1" customHeight="1">
      <c r="A26" s="526" t="s">
        <v>20</v>
      </c>
      <c r="B26" s="542">
        <v>94.805194805194802</v>
      </c>
      <c r="C26" s="542">
        <v>93.37298215802889</v>
      </c>
      <c r="D26" s="542">
        <v>97.718726497869142</v>
      </c>
      <c r="E26" s="542">
        <v>97.418688693856481</v>
      </c>
      <c r="F26" s="542">
        <v>97.176357980378086</v>
      </c>
      <c r="G26" s="542">
        <f>Titulación!D19</f>
        <v>94.39173518869913</v>
      </c>
      <c r="H26" s="542">
        <f t="shared" si="2"/>
        <v>-2.7846227916789559</v>
      </c>
      <c r="J26" s="77">
        <f t="shared" si="0"/>
        <v>26</v>
      </c>
      <c r="K26" s="77">
        <f t="shared" si="1"/>
        <v>9</v>
      </c>
      <c r="L26" s="75"/>
    </row>
    <row r="27" spans="1:12" ht="14.1" customHeight="1">
      <c r="A27" s="526" t="s">
        <v>21</v>
      </c>
      <c r="B27" s="542">
        <v>83.200908059023831</v>
      </c>
      <c r="C27" s="542">
        <v>77.389984825493173</v>
      </c>
      <c r="D27" s="542">
        <v>75.506205094709344</v>
      </c>
      <c r="E27" s="542">
        <v>73.414304993252372</v>
      </c>
      <c r="F27" s="542">
        <v>63.692518874399454</v>
      </c>
      <c r="G27" s="542">
        <f>Titulación!D20</f>
        <v>55.759354365370505</v>
      </c>
      <c r="H27" s="542">
        <f t="shared" si="2"/>
        <v>-7.9331645090289484</v>
      </c>
      <c r="J27" s="77">
        <f t="shared" si="0"/>
        <v>33</v>
      </c>
      <c r="K27" s="77">
        <f t="shared" si="1"/>
        <v>34</v>
      </c>
      <c r="L27" s="75"/>
    </row>
    <row r="28" spans="1:12" ht="14.1" customHeight="1">
      <c r="A28" s="526" t="s">
        <v>22</v>
      </c>
      <c r="B28" s="542">
        <v>99.2</v>
      </c>
      <c r="C28" s="542">
        <v>99.443671766342149</v>
      </c>
      <c r="D28" s="542">
        <v>100</v>
      </c>
      <c r="E28" s="542">
        <v>98.806366047745357</v>
      </c>
      <c r="F28" s="542">
        <v>98.986975397973893</v>
      </c>
      <c r="G28" s="542">
        <f>Titulación!D21</f>
        <v>99.014084507042256</v>
      </c>
      <c r="H28" s="542">
        <f t="shared" si="2"/>
        <v>2.7109109068362613E-2</v>
      </c>
      <c r="J28" s="77">
        <f t="shared" si="0"/>
        <v>11</v>
      </c>
      <c r="K28" s="77">
        <f t="shared" si="1"/>
        <v>1</v>
      </c>
      <c r="L28" s="75"/>
    </row>
    <row r="29" spans="1:12" ht="14.1" customHeight="1">
      <c r="A29" s="526" t="s">
        <v>23</v>
      </c>
      <c r="B29" s="542">
        <v>97.11815561959655</v>
      </c>
      <c r="C29" s="542">
        <v>96.597482136781224</v>
      </c>
      <c r="D29" s="542">
        <v>95.926876202694032</v>
      </c>
      <c r="E29" s="542">
        <v>93.273253942710014</v>
      </c>
      <c r="F29" s="542">
        <v>91.691009412528402</v>
      </c>
      <c r="G29" s="542">
        <f>Titulación!D22</f>
        <v>77.226328757479763</v>
      </c>
      <c r="H29" s="542">
        <f t="shared" si="2"/>
        <v>-14.464680655048639</v>
      </c>
      <c r="J29" s="77">
        <f t="shared" si="0"/>
        <v>34</v>
      </c>
      <c r="K29" s="77">
        <f t="shared" si="1"/>
        <v>29</v>
      </c>
      <c r="L29" s="75"/>
    </row>
    <row r="30" spans="1:12" ht="14.1" customHeight="1">
      <c r="A30" s="526" t="s">
        <v>24</v>
      </c>
      <c r="B30" s="542">
        <v>79.675550405561992</v>
      </c>
      <c r="C30" s="542">
        <v>80.138644366197184</v>
      </c>
      <c r="D30" s="542">
        <v>87.346532463223099</v>
      </c>
      <c r="E30" s="542">
        <v>85.878037597432368</v>
      </c>
      <c r="F30" s="542">
        <v>84.428368121442119</v>
      </c>
      <c r="G30" s="542">
        <f>Titulación!D23</f>
        <v>82.005611809198484</v>
      </c>
      <c r="H30" s="542">
        <f t="shared" si="2"/>
        <v>-2.4227563122436351</v>
      </c>
      <c r="J30" s="77">
        <f t="shared" si="0"/>
        <v>24</v>
      </c>
      <c r="K30" s="77">
        <f t="shared" si="1"/>
        <v>27</v>
      </c>
      <c r="L30" s="75"/>
    </row>
    <row r="31" spans="1:12" ht="14.1" customHeight="1">
      <c r="A31" s="526" t="s">
        <v>25</v>
      </c>
      <c r="B31" s="542">
        <v>92.708333333333343</v>
      </c>
      <c r="C31" s="542">
        <v>91.159737417943106</v>
      </c>
      <c r="D31" s="542">
        <v>89.742574257425744</v>
      </c>
      <c r="E31" s="542">
        <v>87.916310845431255</v>
      </c>
      <c r="F31" s="542">
        <v>88.920225624496368</v>
      </c>
      <c r="G31" s="542">
        <f>Titulación!D24</f>
        <v>89.73288814691152</v>
      </c>
      <c r="H31" s="542">
        <f t="shared" si="2"/>
        <v>0.81266252241515247</v>
      </c>
      <c r="J31" s="77">
        <f t="shared" si="0"/>
        <v>10</v>
      </c>
      <c r="K31" s="77">
        <f t="shared" si="1"/>
        <v>21</v>
      </c>
      <c r="L31" s="75"/>
    </row>
    <row r="32" spans="1:12" ht="14.1" customHeight="1">
      <c r="A32" s="526" t="s">
        <v>26</v>
      </c>
      <c r="B32" s="542">
        <v>84.095634095634097</v>
      </c>
      <c r="C32" s="542">
        <v>91.879131255901797</v>
      </c>
      <c r="D32" s="542">
        <v>92.337461300309599</v>
      </c>
      <c r="E32" s="542">
        <v>90.080428954423596</v>
      </c>
      <c r="F32" s="542">
        <v>91.150442477876098</v>
      </c>
      <c r="G32" s="542">
        <f>Titulación!D25</f>
        <v>92.019230769230759</v>
      </c>
      <c r="H32" s="542">
        <f t="shared" si="2"/>
        <v>0.86878829135466162</v>
      </c>
      <c r="J32" s="77">
        <f t="shared" si="0"/>
        <v>9</v>
      </c>
      <c r="K32" s="77">
        <f t="shared" si="1"/>
        <v>15</v>
      </c>
      <c r="L32" s="75"/>
    </row>
    <row r="33" spans="1:12" ht="14.1" customHeight="1">
      <c r="A33" s="526" t="s">
        <v>27</v>
      </c>
      <c r="B33" s="542">
        <v>96.825396825396822</v>
      </c>
      <c r="C33" s="542">
        <v>97.832369942196522</v>
      </c>
      <c r="D33" s="542">
        <v>98.928024502297092</v>
      </c>
      <c r="E33" s="542">
        <v>98.637137989778537</v>
      </c>
      <c r="F33" s="542">
        <v>96.774193548387103</v>
      </c>
      <c r="G33" s="542">
        <f>Titulación!D26</f>
        <v>91.70579029733959</v>
      </c>
      <c r="H33" s="542">
        <f t="shared" si="2"/>
        <v>-5.0684032510475134</v>
      </c>
      <c r="J33" s="77">
        <f t="shared" si="0"/>
        <v>30</v>
      </c>
      <c r="K33" s="77">
        <f t="shared" si="1"/>
        <v>17</v>
      </c>
      <c r="L33" s="75"/>
    </row>
    <row r="34" spans="1:12" ht="14.1" customHeight="1">
      <c r="A34" s="526" t="s">
        <v>28</v>
      </c>
      <c r="B34" s="542">
        <v>96.865889212827994</v>
      </c>
      <c r="C34" s="542">
        <v>96.67644183773217</v>
      </c>
      <c r="D34" s="542">
        <v>97.968115035948728</v>
      </c>
      <c r="E34" s="542">
        <v>97.671777399204998</v>
      </c>
      <c r="F34" s="542">
        <v>97.840400316038981</v>
      </c>
      <c r="G34" s="542">
        <f>Titulación!D27</f>
        <v>96.389793702497286</v>
      </c>
      <c r="H34" s="542">
        <f t="shared" si="2"/>
        <v>-1.4506066135416944</v>
      </c>
      <c r="J34" s="77">
        <f t="shared" si="0"/>
        <v>19</v>
      </c>
      <c r="K34" s="77">
        <f t="shared" si="1"/>
        <v>5</v>
      </c>
      <c r="L34" s="75"/>
    </row>
    <row r="35" spans="1:12" ht="14.1" customHeight="1">
      <c r="A35" s="526" t="s">
        <v>29</v>
      </c>
      <c r="B35" s="542">
        <v>96.34760705289672</v>
      </c>
      <c r="C35" s="542">
        <v>95.373226403454652</v>
      </c>
      <c r="D35" s="542">
        <v>96.193181818181813</v>
      </c>
      <c r="E35" s="542">
        <v>95.735981308411212</v>
      </c>
      <c r="F35" s="542">
        <v>93.258426966292134</v>
      </c>
      <c r="G35" s="542">
        <f>Titulación!D28</f>
        <v>92.92088042831648</v>
      </c>
      <c r="H35" s="542">
        <f t="shared" si="2"/>
        <v>-0.33754653797565481</v>
      </c>
      <c r="J35" s="77">
        <f t="shared" si="0"/>
        <v>13</v>
      </c>
      <c r="K35" s="77">
        <f t="shared" si="1"/>
        <v>11</v>
      </c>
      <c r="L35" s="75"/>
    </row>
    <row r="36" spans="1:12" ht="14.1" customHeight="1">
      <c r="A36" s="526" t="s">
        <v>30</v>
      </c>
      <c r="B36" s="542">
        <v>92.87833827893175</v>
      </c>
      <c r="C36" s="542">
        <v>87.128712871287135</v>
      </c>
      <c r="D36" s="542">
        <v>87.482219061166433</v>
      </c>
      <c r="E36" s="542">
        <v>90.22346368715084</v>
      </c>
      <c r="F36" s="542">
        <v>93.706293706293707</v>
      </c>
      <c r="G36" s="542">
        <f>Titulación!D29</f>
        <v>95.888594164456237</v>
      </c>
      <c r="H36" s="542">
        <f t="shared" si="2"/>
        <v>2.1823004581625298</v>
      </c>
      <c r="J36" s="77">
        <f t="shared" si="0"/>
        <v>5</v>
      </c>
      <c r="K36" s="77">
        <f t="shared" si="1"/>
        <v>7</v>
      </c>
      <c r="L36" s="75"/>
    </row>
    <row r="37" spans="1:12" ht="14.1" customHeight="1">
      <c r="A37" s="526" t="s">
        <v>31</v>
      </c>
      <c r="B37" s="542">
        <v>94.167206740116654</v>
      </c>
      <c r="C37" s="542">
        <v>97.066392177045799</v>
      </c>
      <c r="D37" s="542">
        <v>96.501614639397204</v>
      </c>
      <c r="E37" s="542">
        <v>94.085729788388491</v>
      </c>
      <c r="F37" s="542">
        <v>94.361602982292638</v>
      </c>
      <c r="G37" s="542">
        <f>Titulación!D30</f>
        <v>92.732240437158481</v>
      </c>
      <c r="H37" s="542">
        <f t="shared" si="2"/>
        <v>-1.6293625451341569</v>
      </c>
      <c r="J37" s="77">
        <f t="shared" si="0"/>
        <v>21</v>
      </c>
      <c r="K37" s="77">
        <f t="shared" si="1"/>
        <v>13</v>
      </c>
      <c r="L37" s="75"/>
    </row>
    <row r="38" spans="1:12" ht="14.1" customHeight="1">
      <c r="A38" s="526" t="s">
        <v>32</v>
      </c>
      <c r="B38" s="542">
        <v>93.650793650793645</v>
      </c>
      <c r="C38" s="542">
        <v>93.165089379600417</v>
      </c>
      <c r="D38" s="542">
        <v>96.269335759781612</v>
      </c>
      <c r="E38" s="542">
        <v>94.04651162790698</v>
      </c>
      <c r="F38" s="542">
        <v>94.366197183098592</v>
      </c>
      <c r="G38" s="542">
        <f>Titulación!D31</f>
        <v>93.979591836734699</v>
      </c>
      <c r="H38" s="542">
        <f t="shared" si="2"/>
        <v>-0.38660534636389343</v>
      </c>
      <c r="J38" s="77">
        <f t="shared" si="0"/>
        <v>14</v>
      </c>
      <c r="K38" s="77">
        <f t="shared" si="1"/>
        <v>10</v>
      </c>
      <c r="L38" s="75"/>
    </row>
    <row r="39" spans="1:12" ht="14.1" customHeight="1">
      <c r="A39" s="526" t="s">
        <v>33</v>
      </c>
      <c r="B39" s="542">
        <v>99.756927564414198</v>
      </c>
      <c r="C39" s="542">
        <v>99.52153110047847</v>
      </c>
      <c r="D39" s="542">
        <v>98.787878787878796</v>
      </c>
      <c r="E39" s="542">
        <v>98.590268303774437</v>
      </c>
      <c r="F39" s="542">
        <v>98.103220114689009</v>
      </c>
      <c r="G39" s="542">
        <f>Titulación!D32</f>
        <v>96.102783725910072</v>
      </c>
      <c r="H39" s="542">
        <f t="shared" si="2"/>
        <v>-2.0004363887789367</v>
      </c>
      <c r="J39" s="77">
        <f t="shared" si="0"/>
        <v>22</v>
      </c>
      <c r="K39" s="77">
        <f t="shared" si="1"/>
        <v>6</v>
      </c>
      <c r="L39" s="75"/>
    </row>
    <row r="40" spans="1:12" ht="14.1" customHeight="1">
      <c r="A40" s="526" t="s">
        <v>34</v>
      </c>
      <c r="B40" s="542">
        <v>89.443651925820262</v>
      </c>
      <c r="C40" s="542">
        <v>89.816124469589823</v>
      </c>
      <c r="D40" s="542">
        <v>91.277013752455787</v>
      </c>
      <c r="E40" s="542">
        <v>84.723951847239519</v>
      </c>
      <c r="F40" s="542">
        <v>84.741017265515623</v>
      </c>
      <c r="G40" s="542">
        <f>Titulación!D33</f>
        <v>82.306079664570234</v>
      </c>
      <c r="H40" s="542">
        <f t="shared" si="2"/>
        <v>-2.4349376009453891</v>
      </c>
      <c r="J40" s="77">
        <f t="shared" si="0"/>
        <v>25</v>
      </c>
      <c r="K40" s="77">
        <f t="shared" si="1"/>
        <v>26</v>
      </c>
      <c r="L40" s="75"/>
    </row>
    <row r="41" spans="1:12" ht="14.1" customHeight="1">
      <c r="A41" s="526" t="s">
        <v>35</v>
      </c>
      <c r="B41" s="542">
        <v>97.563098346388159</v>
      </c>
      <c r="C41" s="542">
        <v>99.351851851851848</v>
      </c>
      <c r="D41" s="542">
        <v>96.836555360281196</v>
      </c>
      <c r="E41" s="542">
        <v>97.504621072088725</v>
      </c>
      <c r="F41" s="542">
        <v>96.133434420015163</v>
      </c>
      <c r="G41" s="542">
        <f>Titulación!D34</f>
        <v>94.705443698732296</v>
      </c>
      <c r="H41" s="542">
        <f t="shared" si="2"/>
        <v>-1.4279907212828675</v>
      </c>
      <c r="J41" s="77">
        <f t="shared" si="0"/>
        <v>18</v>
      </c>
      <c r="K41" s="77">
        <f t="shared" si="1"/>
        <v>8</v>
      </c>
      <c r="L41" s="75"/>
    </row>
    <row r="42" spans="1:12" ht="14.1" customHeight="1">
      <c r="A42" s="526" t="s">
        <v>36</v>
      </c>
      <c r="B42" s="542">
        <v>98.168288494562105</v>
      </c>
      <c r="C42" s="542">
        <v>96.532746285085295</v>
      </c>
      <c r="D42" s="542">
        <v>95.155502392344488</v>
      </c>
      <c r="E42" s="542">
        <v>89.236111111111114</v>
      </c>
      <c r="F42" s="542">
        <v>89.941690962099131</v>
      </c>
      <c r="G42" s="542">
        <f>Titulación!D35</f>
        <v>92.72629310344827</v>
      </c>
      <c r="H42" s="542">
        <f t="shared" si="2"/>
        <v>2.78460214134914</v>
      </c>
      <c r="J42" s="77">
        <f t="shared" si="0"/>
        <v>3</v>
      </c>
      <c r="K42" s="77">
        <f t="shared" si="1"/>
        <v>14</v>
      </c>
      <c r="L42" s="75"/>
    </row>
    <row r="43" spans="1:12" ht="14.1" customHeight="1">
      <c r="A43" s="526" t="s">
        <v>37</v>
      </c>
      <c r="B43" s="542">
        <v>99.301919720767884</v>
      </c>
      <c r="C43" s="542">
        <v>96.147110332749563</v>
      </c>
      <c r="D43" s="542">
        <v>98.407643312101911</v>
      </c>
      <c r="E43" s="542">
        <v>96.763754045307451</v>
      </c>
      <c r="F43" s="542">
        <v>99.694656488549612</v>
      </c>
      <c r="G43" s="542">
        <f>Titulación!D36</f>
        <v>98.675496688741731</v>
      </c>
      <c r="H43" s="542">
        <f t="shared" si="2"/>
        <v>-1.0191597998078805</v>
      </c>
      <c r="J43" s="77">
        <f t="shared" si="0"/>
        <v>17</v>
      </c>
      <c r="K43" s="77">
        <f t="shared" si="1"/>
        <v>2</v>
      </c>
      <c r="L43" s="75"/>
    </row>
    <row r="44" spans="1:12" ht="14.1" customHeight="1">
      <c r="A44" s="526" t="s">
        <v>38</v>
      </c>
      <c r="B44" s="542">
        <v>95.03668536901165</v>
      </c>
      <c r="C44" s="542">
        <v>95.206766917293223</v>
      </c>
      <c r="D44" s="542">
        <v>95.961995249406172</v>
      </c>
      <c r="E44" s="542">
        <v>95.14338575393154</v>
      </c>
      <c r="F44" s="542">
        <v>94.011448701012768</v>
      </c>
      <c r="G44" s="542">
        <f>Titulación!D37</f>
        <v>88.118811881188122</v>
      </c>
      <c r="H44" s="542">
        <f t="shared" si="2"/>
        <v>-5.892636819824645</v>
      </c>
      <c r="J44" s="77">
        <f t="shared" si="0"/>
        <v>31</v>
      </c>
      <c r="K44" s="77">
        <f t="shared" si="1"/>
        <v>23</v>
      </c>
      <c r="L44" s="75"/>
    </row>
    <row r="45" spans="1:12" ht="14.1" customHeight="1">
      <c r="A45" s="526" t="s">
        <v>39</v>
      </c>
      <c r="B45" s="542">
        <v>88.404133180252586</v>
      </c>
      <c r="C45" s="542">
        <v>94.186046511627907</v>
      </c>
      <c r="D45" s="542">
        <v>87.074148296593194</v>
      </c>
      <c r="E45" s="542">
        <v>83.745583038869256</v>
      </c>
      <c r="F45" s="542">
        <v>82.202447163515018</v>
      </c>
      <c r="G45" s="542">
        <f>Titulación!D38</f>
        <v>80.651731160896134</v>
      </c>
      <c r="H45" s="542">
        <f t="shared" si="2"/>
        <v>-1.5507160026188842</v>
      </c>
      <c r="J45" s="77">
        <f t="shared" si="0"/>
        <v>20</v>
      </c>
      <c r="K45" s="77">
        <f t="shared" si="1"/>
        <v>28</v>
      </c>
      <c r="L45" s="75"/>
    </row>
    <row r="46" spans="1:12" ht="14.1" customHeight="1">
      <c r="A46" s="526" t="s">
        <v>40</v>
      </c>
      <c r="B46" s="542">
        <v>93.925233644859816</v>
      </c>
      <c r="C46" s="542">
        <v>93.75</v>
      </c>
      <c r="D46" s="542">
        <v>98.606271777003485</v>
      </c>
      <c r="E46" s="542">
        <v>98.188405797101453</v>
      </c>
      <c r="F46" s="542">
        <v>95.880149812734089</v>
      </c>
      <c r="G46" s="542">
        <f>Titulación!D39</f>
        <v>98.630136986301366</v>
      </c>
      <c r="H46" s="542">
        <f>G46-F46</f>
        <v>2.749987173567277</v>
      </c>
      <c r="J46" s="77">
        <f t="shared" si="0"/>
        <v>4</v>
      </c>
      <c r="K46" s="77">
        <f t="shared" si="1"/>
        <v>3</v>
      </c>
      <c r="L46" s="75"/>
    </row>
    <row r="47" spans="1:12" ht="14.1" customHeight="1">
      <c r="A47" s="530" t="s">
        <v>41</v>
      </c>
      <c r="B47" s="540">
        <v>92.1</v>
      </c>
      <c r="C47" s="540">
        <v>91.74</v>
      </c>
      <c r="D47" s="540">
        <v>93.08</v>
      </c>
      <c r="E47" s="540">
        <v>91.8</v>
      </c>
      <c r="F47" s="540">
        <v>90.927862392968095</v>
      </c>
      <c r="G47" s="540">
        <f>Titulación!D40</f>
        <v>88.616320714753343</v>
      </c>
      <c r="H47" s="540">
        <f>G47-F47</f>
        <v>-2.311541678214752</v>
      </c>
      <c r="J47" s="77"/>
      <c r="K47" s="77"/>
    </row>
    <row r="48" spans="1:12" ht="14.1" customHeight="1">
      <c r="A48" s="526" t="s">
        <v>78</v>
      </c>
      <c r="B48" s="542">
        <v>70.726161716640618</v>
      </c>
      <c r="C48" s="542">
        <v>66.403532245116409</v>
      </c>
      <c r="D48" s="542">
        <v>64.204332039564292</v>
      </c>
      <c r="E48" s="542">
        <v>68.725413060582213</v>
      </c>
      <c r="F48" s="542">
        <v>64.344086021505376</v>
      </c>
      <c r="G48" s="542">
        <f>Titulación!D41</f>
        <v>65.87359509560649</v>
      </c>
      <c r="H48" s="542">
        <f>G48-F48</f>
        <v>1.5295090741011137</v>
      </c>
      <c r="J48" s="77">
        <f>RANK(H48,$H$17:$H$50)</f>
        <v>7</v>
      </c>
      <c r="K48" s="77">
        <f>RANK(G48,$G$17:$G$50)</f>
        <v>33</v>
      </c>
    </row>
    <row r="49" spans="1:11" ht="14.1" customHeight="1">
      <c r="A49" s="526" t="s">
        <v>43</v>
      </c>
      <c r="B49" s="542">
        <v>84.565393988627136</v>
      </c>
      <c r="C49" s="542">
        <v>77.34375</v>
      </c>
      <c r="D49" s="542">
        <v>77.973199329983245</v>
      </c>
      <c r="E49" s="542">
        <v>65.01095690284879</v>
      </c>
      <c r="F49" s="542">
        <v>60.106382978723403</v>
      </c>
      <c r="G49" s="542">
        <f>Titulación!D42</f>
        <v>73.815461346633413</v>
      </c>
      <c r="H49" s="542">
        <f>G49-F49</f>
        <v>13.70907836791001</v>
      </c>
      <c r="J49" s="77">
        <f>RANK(H49,$H$17:$H$50)</f>
        <v>1</v>
      </c>
      <c r="K49" s="77">
        <f>RANK(G49,$G$17:$G$50)</f>
        <v>30</v>
      </c>
    </row>
    <row r="50" spans="1:11" ht="14.1" customHeight="1">
      <c r="A50" s="530" t="s">
        <v>44</v>
      </c>
      <c r="B50" s="540">
        <v>72.790000000000006</v>
      </c>
      <c r="C50" s="540">
        <v>67.86</v>
      </c>
      <c r="D50" s="540">
        <v>65.900000000000006</v>
      </c>
      <c r="E50" s="540">
        <v>68.099999999999994</v>
      </c>
      <c r="F50" s="540">
        <v>63.671450970932341</v>
      </c>
      <c r="G50" s="540">
        <f>Titulación!D43</f>
        <v>67.059846039235154</v>
      </c>
      <c r="H50" s="540">
        <f>G50-F50</f>
        <v>3.3883950683028132</v>
      </c>
      <c r="J50" s="77"/>
      <c r="K50" s="77"/>
    </row>
    <row r="51" spans="1:11" ht="19.5" customHeight="1">
      <c r="A51" s="760" t="s">
        <v>449</v>
      </c>
      <c r="B51" s="760"/>
      <c r="C51" s="760"/>
      <c r="D51" s="760"/>
      <c r="E51" s="760"/>
      <c r="F51" s="760"/>
      <c r="G51" s="760"/>
      <c r="H51" s="760"/>
      <c r="J51" s="78"/>
    </row>
    <row r="52" spans="1:11" ht="15.75">
      <c r="A52" s="10"/>
      <c r="B52" s="10"/>
      <c r="C52" s="10"/>
      <c r="D52" s="10"/>
      <c r="E52" s="10"/>
      <c r="F52" s="10"/>
      <c r="G52" s="10"/>
      <c r="H52" s="10"/>
    </row>
    <row r="53" spans="1:11" ht="15.75">
      <c r="A53" s="10"/>
      <c r="B53" s="10"/>
      <c r="C53" s="10"/>
      <c r="D53" s="10"/>
      <c r="E53" s="10"/>
      <c r="F53" s="10"/>
      <c r="G53" s="10"/>
      <c r="H53" s="10"/>
    </row>
    <row r="54" spans="1:11" ht="15.75">
      <c r="A54" s="10"/>
      <c r="B54" s="10"/>
      <c r="C54" s="10"/>
      <c r="D54" s="10"/>
      <c r="E54" s="10"/>
      <c r="F54" s="10"/>
      <c r="G54" s="10"/>
      <c r="H54" s="10"/>
    </row>
    <row r="55" spans="1:11" ht="15.75">
      <c r="A55" s="10"/>
      <c r="B55" s="10"/>
      <c r="C55" s="10"/>
      <c r="D55" s="10"/>
      <c r="E55" s="10"/>
      <c r="F55" s="10"/>
      <c r="G55" s="10"/>
      <c r="H55" s="10"/>
    </row>
    <row r="56" spans="1:11" ht="15.75">
      <c r="A56" s="10"/>
      <c r="B56" s="10"/>
      <c r="C56" s="10"/>
      <c r="D56" s="10"/>
      <c r="E56" s="10"/>
      <c r="F56" s="10"/>
      <c r="G56" s="10"/>
      <c r="H56" s="10"/>
    </row>
    <row r="57" spans="1:11" ht="15.75">
      <c r="A57" s="10"/>
      <c r="B57" s="10"/>
      <c r="C57" s="10"/>
      <c r="D57" s="10"/>
      <c r="E57" s="10"/>
      <c r="F57" s="10"/>
      <c r="G57" s="10"/>
      <c r="H57" s="10"/>
    </row>
    <row r="58" spans="1:11" ht="15.75">
      <c r="A58" s="10"/>
      <c r="B58" s="10"/>
      <c r="C58" s="10"/>
      <c r="D58" s="10"/>
      <c r="E58" s="10"/>
      <c r="F58" s="10"/>
      <c r="G58" s="10"/>
      <c r="H58" s="10"/>
    </row>
    <row r="59" spans="1:11" ht="15.75">
      <c r="A59" s="10"/>
      <c r="B59" s="10"/>
      <c r="C59" s="10"/>
      <c r="D59" s="10"/>
      <c r="E59" s="10"/>
      <c r="F59" s="10"/>
      <c r="G59" s="10"/>
      <c r="H59" s="10"/>
    </row>
    <row r="60" spans="1:11" ht="15.75">
      <c r="A60" s="10"/>
      <c r="B60" s="10"/>
      <c r="C60" s="10"/>
      <c r="D60" s="10"/>
      <c r="E60" s="10"/>
      <c r="F60" s="10"/>
      <c r="G60" s="10"/>
      <c r="H60" s="10"/>
    </row>
    <row r="61" spans="1:11" ht="15.75">
      <c r="A61" s="10"/>
      <c r="B61" s="10"/>
      <c r="C61" s="10"/>
      <c r="D61" s="10"/>
      <c r="E61" s="10"/>
      <c r="F61" s="10"/>
      <c r="G61" s="10"/>
      <c r="H61" s="10"/>
    </row>
    <row r="62" spans="1:11" ht="15.75">
      <c r="A62" s="10"/>
      <c r="B62" s="10"/>
      <c r="C62" s="10"/>
      <c r="D62" s="10"/>
      <c r="E62" s="10"/>
      <c r="F62" s="10"/>
      <c r="G62" s="10"/>
      <c r="H62" s="10"/>
    </row>
    <row r="63" spans="1:11" ht="15.75">
      <c r="A63" s="10"/>
      <c r="B63" s="10"/>
      <c r="C63" s="10"/>
      <c r="D63" s="10"/>
      <c r="E63" s="10"/>
      <c r="F63" s="10"/>
      <c r="G63" s="10"/>
      <c r="H63" s="10"/>
    </row>
    <row r="64" spans="1:11" ht="15.75">
      <c r="A64" s="10"/>
      <c r="B64" s="10"/>
      <c r="C64" s="10"/>
      <c r="D64" s="10"/>
      <c r="E64" s="10"/>
      <c r="F64" s="10"/>
      <c r="G64" s="10"/>
      <c r="H64" s="10"/>
    </row>
    <row r="65" spans="1:8" ht="15.75">
      <c r="A65" s="10"/>
      <c r="B65" s="10"/>
      <c r="C65" s="10"/>
      <c r="D65" s="10"/>
      <c r="E65" s="10"/>
      <c r="F65" s="10"/>
      <c r="G65" s="10"/>
      <c r="H65" s="10"/>
    </row>
    <row r="66" spans="1:8" ht="15.75">
      <c r="A66" s="10"/>
      <c r="B66" s="10"/>
      <c r="C66" s="10"/>
      <c r="D66" s="10"/>
      <c r="E66" s="10"/>
      <c r="F66" s="10"/>
      <c r="G66" s="10"/>
      <c r="H66" s="10"/>
    </row>
    <row r="67" spans="1:8" ht="15.75">
      <c r="A67" s="10"/>
      <c r="B67" s="10"/>
      <c r="C67" s="10"/>
      <c r="D67" s="10"/>
      <c r="E67" s="10"/>
      <c r="F67" s="10"/>
      <c r="G67" s="10"/>
      <c r="H67" s="10"/>
    </row>
    <row r="68" spans="1:8" ht="15.75">
      <c r="A68" s="10"/>
      <c r="B68" s="10"/>
      <c r="C68" s="10"/>
      <c r="D68" s="10"/>
      <c r="E68" s="10"/>
      <c r="F68" s="10"/>
      <c r="G68" s="10"/>
      <c r="H68" s="10"/>
    </row>
    <row r="69" spans="1:8" ht="15.75">
      <c r="A69" s="10"/>
      <c r="B69" s="10"/>
      <c r="C69" s="10"/>
      <c r="D69" s="10"/>
      <c r="E69" s="10"/>
      <c r="F69" s="10"/>
      <c r="G69" s="10"/>
      <c r="H69" s="10"/>
    </row>
    <row r="70" spans="1:8" ht="15.75">
      <c r="A70" s="10"/>
      <c r="B70" s="10"/>
      <c r="C70" s="10"/>
      <c r="D70" s="10"/>
      <c r="E70" s="10"/>
      <c r="F70" s="10"/>
      <c r="G70" s="10"/>
      <c r="H70" s="10"/>
    </row>
    <row r="71" spans="1:8" ht="15.75">
      <c r="A71" s="10"/>
      <c r="B71" s="10"/>
      <c r="C71" s="10"/>
      <c r="D71" s="10"/>
      <c r="E71" s="10"/>
      <c r="F71" s="10"/>
      <c r="G71" s="10"/>
      <c r="H71" s="10"/>
    </row>
    <row r="72" spans="1:8" ht="15.75">
      <c r="A72" s="10"/>
      <c r="B72" s="10"/>
      <c r="C72" s="10"/>
      <c r="D72" s="10"/>
      <c r="E72" s="10"/>
      <c r="F72" s="10"/>
      <c r="G72" s="10"/>
      <c r="H72" s="10"/>
    </row>
    <row r="73" spans="1:8" ht="15.75">
      <c r="A73" s="10"/>
      <c r="B73" s="10"/>
      <c r="C73" s="10"/>
      <c r="D73" s="10"/>
      <c r="E73" s="10"/>
      <c r="F73" s="10"/>
      <c r="G73" s="10"/>
      <c r="H73" s="10"/>
    </row>
    <row r="74" spans="1:8" ht="15.75">
      <c r="A74" s="10"/>
      <c r="B74" s="10"/>
      <c r="C74" s="10"/>
      <c r="D74" s="10"/>
      <c r="E74" s="10"/>
      <c r="F74" s="10"/>
      <c r="G74" s="10"/>
      <c r="H74" s="10"/>
    </row>
    <row r="75" spans="1:8" ht="15.75">
      <c r="A75" s="10"/>
      <c r="B75" s="10"/>
      <c r="C75" s="10"/>
      <c r="D75" s="10"/>
      <c r="E75" s="10"/>
      <c r="F75" s="10"/>
      <c r="G75" s="10"/>
      <c r="H75" s="10"/>
    </row>
    <row r="76" spans="1:8" ht="15.75">
      <c r="A76" s="10"/>
      <c r="B76" s="10"/>
      <c r="C76" s="10"/>
      <c r="D76" s="10"/>
      <c r="E76" s="10"/>
      <c r="F76" s="10"/>
      <c r="G76" s="10"/>
      <c r="H76" s="10"/>
    </row>
    <row r="77" spans="1:8" ht="15.75">
      <c r="A77" s="10"/>
      <c r="B77" s="10"/>
      <c r="C77" s="10"/>
      <c r="D77" s="10"/>
      <c r="E77" s="10"/>
      <c r="F77" s="10"/>
      <c r="G77" s="10"/>
      <c r="H77" s="10"/>
    </row>
    <row r="78" spans="1:8" ht="15.75">
      <c r="A78" s="10"/>
      <c r="B78" s="10"/>
      <c r="C78" s="10"/>
      <c r="D78" s="10"/>
      <c r="E78" s="10"/>
      <c r="F78" s="10"/>
      <c r="G78" s="10"/>
      <c r="H78" s="10"/>
    </row>
    <row r="79" spans="1:8" ht="15.75">
      <c r="A79" s="10"/>
      <c r="B79" s="10"/>
      <c r="C79" s="10"/>
      <c r="D79" s="10"/>
      <c r="E79" s="10"/>
      <c r="F79" s="10"/>
      <c r="G79" s="10"/>
      <c r="H79" s="10"/>
    </row>
    <row r="80" spans="1:8" ht="15.75">
      <c r="A80" s="10"/>
      <c r="B80" s="10"/>
      <c r="C80" s="10"/>
      <c r="D80" s="10"/>
      <c r="E80" s="10"/>
      <c r="F80" s="10"/>
      <c r="G80" s="10"/>
      <c r="H80" s="10"/>
    </row>
    <row r="81" spans="1:8" ht="15.75">
      <c r="A81" s="10"/>
      <c r="B81" s="10"/>
      <c r="C81" s="10"/>
      <c r="D81" s="10"/>
      <c r="E81" s="10"/>
      <c r="F81" s="10"/>
      <c r="G81" s="10"/>
      <c r="H81" s="10"/>
    </row>
    <row r="82" spans="1:8" ht="15.75">
      <c r="A82" s="10"/>
      <c r="B82" s="10"/>
      <c r="C82" s="10"/>
      <c r="D82" s="10"/>
      <c r="E82" s="10"/>
      <c r="F82" s="10"/>
      <c r="G82" s="10"/>
      <c r="H82" s="10"/>
    </row>
    <row r="83" spans="1:8" ht="15.75">
      <c r="A83" s="10"/>
      <c r="B83" s="10"/>
      <c r="C83" s="10"/>
      <c r="D83" s="10"/>
      <c r="E83" s="10"/>
      <c r="F83" s="10"/>
      <c r="G83" s="10"/>
      <c r="H83" s="10"/>
    </row>
    <row r="84" spans="1:8" ht="15.75">
      <c r="A84" s="10"/>
      <c r="B84" s="10"/>
      <c r="C84" s="10"/>
      <c r="D84" s="10"/>
      <c r="E84" s="10"/>
      <c r="F84" s="10"/>
      <c r="G84" s="10"/>
      <c r="H84" s="10"/>
    </row>
    <row r="85" spans="1:8" ht="15.75">
      <c r="A85" s="10"/>
      <c r="B85" s="10"/>
      <c r="C85" s="10"/>
      <c r="D85" s="10"/>
      <c r="E85" s="10"/>
      <c r="F85" s="10"/>
      <c r="G85" s="10"/>
      <c r="H85" s="10"/>
    </row>
    <row r="86" spans="1:8" ht="15.75">
      <c r="A86" s="10"/>
      <c r="B86" s="10"/>
      <c r="C86" s="10"/>
      <c r="D86" s="10"/>
      <c r="E86" s="10"/>
      <c r="F86" s="10"/>
      <c r="G86" s="10"/>
      <c r="H86" s="10"/>
    </row>
    <row r="87" spans="1:8" ht="15.75">
      <c r="A87" s="10"/>
      <c r="B87" s="10"/>
      <c r="C87" s="10"/>
      <c r="D87" s="10"/>
      <c r="E87" s="10"/>
      <c r="F87" s="10"/>
      <c r="G87" s="10"/>
      <c r="H87" s="10"/>
    </row>
    <row r="88" spans="1:8" ht="15.75">
      <c r="A88" s="10"/>
      <c r="B88" s="10"/>
      <c r="C88" s="10"/>
      <c r="D88" s="10"/>
      <c r="E88" s="10"/>
      <c r="F88" s="10"/>
      <c r="G88" s="10"/>
      <c r="H88" s="10"/>
    </row>
    <row r="89" spans="1:8" ht="15.75">
      <c r="A89" s="10"/>
      <c r="B89" s="10"/>
      <c r="C89" s="10"/>
      <c r="D89" s="10"/>
      <c r="E89" s="10"/>
      <c r="F89" s="10"/>
      <c r="G89" s="10"/>
      <c r="H89" s="10"/>
    </row>
    <row r="90" spans="1:8" ht="15.75">
      <c r="A90" s="10"/>
      <c r="B90" s="10"/>
      <c r="C90" s="10"/>
      <c r="D90" s="10"/>
      <c r="E90" s="10"/>
      <c r="F90" s="10"/>
      <c r="G90" s="10"/>
      <c r="H90" s="10"/>
    </row>
    <row r="91" spans="1:8" ht="15.75">
      <c r="A91" s="10"/>
      <c r="B91" s="10"/>
      <c r="C91" s="10"/>
      <c r="D91" s="10"/>
      <c r="E91" s="10"/>
      <c r="F91" s="10"/>
      <c r="G91" s="10"/>
      <c r="H91" s="10"/>
    </row>
    <row r="92" spans="1:8" ht="15.75">
      <c r="A92" s="10"/>
      <c r="B92" s="10"/>
      <c r="C92" s="10"/>
      <c r="D92" s="10"/>
      <c r="E92" s="10"/>
      <c r="F92" s="10"/>
      <c r="G92" s="10"/>
      <c r="H92" s="10"/>
    </row>
    <row r="93" spans="1:8" ht="15.75">
      <c r="A93" s="10"/>
      <c r="B93" s="10"/>
      <c r="C93" s="10"/>
      <c r="D93" s="10"/>
      <c r="E93" s="10"/>
      <c r="F93" s="10"/>
      <c r="G93" s="10"/>
      <c r="H93" s="10"/>
    </row>
    <row r="94" spans="1:8" ht="15.75">
      <c r="A94" s="10"/>
      <c r="B94" s="10"/>
      <c r="C94" s="10"/>
      <c r="D94" s="10"/>
      <c r="E94" s="10"/>
      <c r="F94" s="10"/>
      <c r="G94" s="10"/>
      <c r="H94" s="10"/>
    </row>
    <row r="95" spans="1:8" ht="15.75">
      <c r="A95" s="10"/>
      <c r="B95" s="10"/>
      <c r="C95" s="10"/>
      <c r="D95" s="10"/>
      <c r="E95" s="10"/>
      <c r="F95" s="10"/>
      <c r="G95" s="10"/>
      <c r="H95" s="10"/>
    </row>
    <row r="96" spans="1:8" ht="15.75">
      <c r="A96" s="10"/>
      <c r="B96" s="10"/>
      <c r="C96" s="10"/>
      <c r="D96" s="10"/>
      <c r="E96" s="10"/>
      <c r="F96" s="10"/>
      <c r="G96" s="10"/>
      <c r="H96" s="10"/>
    </row>
    <row r="97" spans="1:8" ht="15.75">
      <c r="A97" s="10"/>
      <c r="B97" s="10"/>
      <c r="C97" s="10"/>
      <c r="D97" s="10"/>
      <c r="E97" s="10"/>
      <c r="F97" s="10"/>
      <c r="G97" s="10"/>
      <c r="H97" s="10"/>
    </row>
    <row r="98" spans="1:8" ht="15.75">
      <c r="A98" s="10"/>
      <c r="B98" s="10"/>
      <c r="C98" s="10"/>
      <c r="D98" s="10"/>
      <c r="E98" s="10"/>
      <c r="F98" s="10"/>
      <c r="G98" s="10"/>
      <c r="H98" s="10"/>
    </row>
    <row r="99" spans="1:8" ht="15.75">
      <c r="A99" s="10"/>
      <c r="B99" s="10"/>
      <c r="C99" s="10"/>
      <c r="D99" s="10"/>
      <c r="E99" s="10"/>
      <c r="F99" s="10"/>
      <c r="G99" s="10"/>
      <c r="H99" s="10"/>
    </row>
    <row r="100" spans="1:8" ht="15.75">
      <c r="A100" s="10"/>
      <c r="B100" s="10"/>
      <c r="C100" s="10"/>
      <c r="D100" s="10"/>
      <c r="E100" s="10"/>
      <c r="F100" s="10"/>
      <c r="G100" s="10"/>
      <c r="H100" s="10"/>
    </row>
    <row r="101" spans="1:8" ht="15.75">
      <c r="A101" s="10"/>
      <c r="B101" s="10"/>
      <c r="C101" s="10"/>
      <c r="D101" s="10"/>
      <c r="E101" s="10"/>
      <c r="F101" s="10"/>
      <c r="G101" s="10"/>
      <c r="H101" s="10"/>
    </row>
    <row r="102" spans="1:8" ht="15.75">
      <c r="A102" s="10"/>
      <c r="B102" s="10"/>
      <c r="C102" s="10"/>
      <c r="D102" s="10"/>
      <c r="E102" s="10"/>
      <c r="F102" s="10"/>
      <c r="G102" s="10"/>
      <c r="H102" s="10"/>
    </row>
    <row r="103" spans="1:8" ht="15.75">
      <c r="A103" s="10"/>
      <c r="B103" s="10"/>
      <c r="C103" s="10"/>
      <c r="D103" s="10"/>
      <c r="E103" s="10"/>
      <c r="F103" s="10"/>
      <c r="G103" s="10"/>
      <c r="H103" s="10"/>
    </row>
    <row r="104" spans="1:8" ht="15.75">
      <c r="A104" s="10"/>
      <c r="B104" s="10"/>
      <c r="C104" s="10"/>
      <c r="D104" s="10"/>
      <c r="E104" s="10"/>
      <c r="F104" s="10"/>
      <c r="G104" s="10"/>
      <c r="H104" s="10"/>
    </row>
    <row r="105" spans="1:8" ht="15.75">
      <c r="A105" s="10"/>
      <c r="B105" s="10"/>
      <c r="C105" s="10"/>
      <c r="D105" s="10"/>
      <c r="E105" s="10"/>
      <c r="F105" s="10"/>
      <c r="G105" s="10"/>
      <c r="H105" s="10"/>
    </row>
    <row r="106" spans="1:8" ht="15.75">
      <c r="A106" s="10"/>
      <c r="B106" s="10"/>
      <c r="C106" s="10"/>
      <c r="D106" s="10"/>
      <c r="E106" s="10"/>
      <c r="F106" s="10"/>
      <c r="G106" s="10"/>
      <c r="H106" s="10"/>
    </row>
    <row r="107" spans="1:8" ht="15.75">
      <c r="A107" s="10"/>
      <c r="B107" s="10"/>
      <c r="C107" s="10"/>
      <c r="D107" s="10"/>
      <c r="E107" s="10"/>
      <c r="F107" s="10"/>
      <c r="G107" s="10"/>
      <c r="H107" s="10"/>
    </row>
    <row r="108" spans="1:8" ht="15.75">
      <c r="A108" s="10"/>
      <c r="B108" s="10"/>
      <c r="C108" s="10"/>
      <c r="D108" s="10"/>
      <c r="E108" s="10"/>
      <c r="F108" s="10"/>
      <c r="G108" s="10"/>
      <c r="H108" s="10"/>
    </row>
    <row r="109" spans="1:8" ht="15.75">
      <c r="A109" s="10"/>
      <c r="B109" s="10"/>
      <c r="C109" s="10"/>
      <c r="D109" s="10"/>
      <c r="E109" s="10"/>
      <c r="F109" s="10"/>
      <c r="G109" s="10"/>
      <c r="H109" s="10"/>
    </row>
    <row r="110" spans="1:8" ht="15.75">
      <c r="A110" s="10"/>
      <c r="B110" s="10"/>
      <c r="C110" s="10"/>
      <c r="D110" s="10"/>
      <c r="E110" s="10"/>
      <c r="F110" s="10"/>
      <c r="G110" s="10"/>
      <c r="H110" s="10"/>
    </row>
    <row r="111" spans="1:8" ht="15.75">
      <c r="A111" s="10"/>
      <c r="B111" s="10"/>
      <c r="C111" s="10"/>
      <c r="D111" s="10"/>
      <c r="E111" s="10"/>
      <c r="F111" s="10"/>
      <c r="G111" s="10"/>
      <c r="H111" s="10"/>
    </row>
    <row r="112" spans="1:8" ht="15.75">
      <c r="A112" s="10"/>
      <c r="B112" s="10"/>
      <c r="C112" s="10"/>
      <c r="D112" s="10"/>
      <c r="E112" s="10"/>
      <c r="F112" s="10"/>
      <c r="G112" s="10"/>
      <c r="H112" s="10"/>
    </row>
    <row r="113" spans="1:8" ht="15.75">
      <c r="A113" s="10"/>
      <c r="B113" s="10"/>
      <c r="C113" s="10"/>
      <c r="D113" s="10"/>
      <c r="E113" s="10"/>
      <c r="F113" s="10"/>
      <c r="G113" s="10"/>
      <c r="H113" s="10"/>
    </row>
    <row r="114" spans="1:8" ht="15.75">
      <c r="A114" s="10"/>
      <c r="B114" s="10"/>
      <c r="C114" s="10"/>
      <c r="D114" s="10"/>
      <c r="E114" s="10"/>
      <c r="F114" s="10"/>
      <c r="G114" s="10"/>
      <c r="H114" s="10"/>
    </row>
    <row r="115" spans="1:8" ht="15.75">
      <c r="A115" s="10"/>
      <c r="B115" s="10"/>
      <c r="C115" s="10"/>
      <c r="D115" s="10"/>
      <c r="E115" s="10"/>
      <c r="F115" s="10"/>
      <c r="G115" s="10"/>
      <c r="H115" s="10"/>
    </row>
    <row r="116" spans="1:8" ht="15.75">
      <c r="A116" s="10"/>
      <c r="B116" s="10"/>
      <c r="C116" s="10"/>
      <c r="D116" s="10"/>
      <c r="E116" s="10"/>
      <c r="F116" s="10"/>
      <c r="G116" s="10"/>
      <c r="H116" s="10"/>
    </row>
    <row r="117" spans="1:8" ht="15.75">
      <c r="A117" s="10"/>
      <c r="B117" s="10"/>
      <c r="C117" s="10"/>
      <c r="D117" s="10"/>
      <c r="E117" s="10"/>
      <c r="F117" s="10"/>
      <c r="G117" s="10"/>
      <c r="H117" s="10"/>
    </row>
    <row r="118" spans="1:8" ht="15.75">
      <c r="A118" s="10"/>
      <c r="B118" s="10"/>
      <c r="C118" s="10"/>
      <c r="D118" s="10"/>
      <c r="E118" s="10"/>
      <c r="F118" s="10"/>
      <c r="G118" s="10"/>
      <c r="H118" s="10"/>
    </row>
    <row r="119" spans="1:8" ht="15.75">
      <c r="A119" s="10"/>
      <c r="B119" s="10"/>
      <c r="C119" s="10"/>
      <c r="D119" s="10"/>
      <c r="E119" s="10"/>
      <c r="F119" s="10"/>
      <c r="G119" s="10"/>
      <c r="H119" s="10"/>
    </row>
    <row r="120" spans="1:8" ht="15.75">
      <c r="A120" s="10"/>
      <c r="B120" s="10"/>
      <c r="C120" s="10"/>
      <c r="D120" s="10"/>
      <c r="E120" s="10"/>
      <c r="F120" s="10"/>
      <c r="G120" s="10"/>
      <c r="H120" s="10"/>
    </row>
    <row r="121" spans="1:8" ht="15.75">
      <c r="A121" s="10"/>
      <c r="B121" s="10"/>
      <c r="C121" s="10"/>
      <c r="D121" s="10"/>
      <c r="E121" s="10"/>
      <c r="F121" s="10"/>
      <c r="G121" s="10"/>
      <c r="H121" s="10"/>
    </row>
    <row r="122" spans="1:8" ht="15.75">
      <c r="A122" s="10"/>
      <c r="B122" s="10"/>
      <c r="C122" s="10"/>
      <c r="D122" s="10"/>
      <c r="E122" s="10"/>
      <c r="F122" s="10"/>
      <c r="G122" s="10"/>
      <c r="H122" s="10"/>
    </row>
    <row r="123" spans="1:8" ht="15.75">
      <c r="A123" s="10"/>
      <c r="B123" s="10"/>
      <c r="C123" s="10"/>
      <c r="D123" s="10"/>
      <c r="E123" s="10"/>
      <c r="F123" s="10"/>
      <c r="G123" s="10"/>
      <c r="H123" s="10"/>
    </row>
    <row r="124" spans="1:8" ht="15.75">
      <c r="A124" s="10"/>
      <c r="B124" s="10"/>
      <c r="C124" s="10"/>
      <c r="D124" s="10"/>
      <c r="E124" s="10"/>
      <c r="F124" s="10"/>
      <c r="G124" s="10"/>
      <c r="H124" s="10"/>
    </row>
    <row r="125" spans="1:8" ht="15.75">
      <c r="A125" s="10"/>
      <c r="B125" s="10"/>
      <c r="C125" s="10"/>
      <c r="D125" s="10"/>
      <c r="E125" s="10"/>
      <c r="F125" s="10"/>
      <c r="G125" s="10"/>
      <c r="H125" s="10"/>
    </row>
    <row r="126" spans="1:8" ht="15.75">
      <c r="A126" s="10"/>
      <c r="B126" s="10"/>
      <c r="C126" s="10"/>
      <c r="D126" s="10"/>
      <c r="E126" s="10"/>
      <c r="F126" s="10"/>
      <c r="G126" s="10"/>
      <c r="H126" s="10"/>
    </row>
    <row r="127" spans="1:8" ht="15.75">
      <c r="A127" s="10"/>
      <c r="B127" s="10"/>
      <c r="C127" s="10"/>
      <c r="D127" s="10"/>
      <c r="E127" s="10"/>
      <c r="F127" s="10"/>
      <c r="G127" s="10"/>
      <c r="H127" s="10"/>
    </row>
    <row r="128" spans="1:8" ht="15.75">
      <c r="A128" s="10"/>
      <c r="B128" s="10"/>
      <c r="C128" s="10"/>
      <c r="D128" s="10"/>
      <c r="E128" s="10"/>
      <c r="F128" s="10"/>
      <c r="G128" s="10"/>
      <c r="H128" s="10"/>
    </row>
    <row r="129" spans="1:8" ht="15.75">
      <c r="A129" s="10"/>
      <c r="B129" s="10"/>
      <c r="C129" s="10"/>
      <c r="D129" s="10"/>
      <c r="E129" s="10"/>
      <c r="F129" s="10"/>
      <c r="G129" s="10"/>
      <c r="H129" s="10"/>
    </row>
    <row r="130" spans="1:8" ht="15.75">
      <c r="A130" s="10"/>
      <c r="B130" s="10"/>
      <c r="C130" s="10"/>
      <c r="D130" s="10"/>
      <c r="E130" s="10"/>
      <c r="F130" s="10"/>
      <c r="G130" s="10"/>
      <c r="H130" s="10"/>
    </row>
    <row r="131" spans="1:8" ht="15.75">
      <c r="A131" s="10"/>
      <c r="B131" s="10"/>
      <c r="C131" s="10"/>
      <c r="D131" s="10"/>
      <c r="E131" s="10"/>
      <c r="F131" s="10"/>
      <c r="G131" s="10"/>
      <c r="H131" s="10"/>
    </row>
    <row r="132" spans="1:8" ht="15.75">
      <c r="A132" s="10"/>
      <c r="B132" s="10"/>
      <c r="C132" s="10"/>
      <c r="D132" s="10"/>
      <c r="E132" s="10"/>
      <c r="F132" s="10"/>
      <c r="G132" s="10"/>
      <c r="H132" s="10"/>
    </row>
    <row r="133" spans="1:8" ht="15.75">
      <c r="A133" s="10"/>
      <c r="B133" s="10"/>
      <c r="C133" s="10"/>
      <c r="D133" s="10"/>
      <c r="E133" s="10"/>
      <c r="F133" s="10"/>
      <c r="G133" s="10"/>
      <c r="H133" s="10"/>
    </row>
    <row r="134" spans="1:8" ht="15.75">
      <c r="A134" s="10"/>
      <c r="B134" s="10"/>
      <c r="C134" s="10"/>
      <c r="D134" s="10"/>
      <c r="E134" s="10"/>
      <c r="F134" s="10"/>
      <c r="G134" s="10"/>
      <c r="H134" s="10"/>
    </row>
    <row r="135" spans="1:8" ht="15.75">
      <c r="A135" s="10"/>
      <c r="B135" s="10"/>
      <c r="C135" s="10"/>
      <c r="D135" s="10"/>
      <c r="E135" s="10"/>
      <c r="F135" s="10"/>
      <c r="G135" s="10"/>
      <c r="H135" s="10"/>
    </row>
    <row r="136" spans="1:8" ht="15.75">
      <c r="A136" s="10"/>
      <c r="B136" s="10"/>
      <c r="C136" s="10"/>
      <c r="D136" s="10"/>
      <c r="E136" s="10"/>
      <c r="F136" s="10"/>
      <c r="G136" s="10"/>
      <c r="H136" s="10"/>
    </row>
    <row r="137" spans="1:8" ht="15.75">
      <c r="A137" s="10"/>
      <c r="B137" s="10"/>
      <c r="C137" s="10"/>
      <c r="D137" s="10"/>
      <c r="E137" s="10"/>
      <c r="F137" s="10"/>
      <c r="G137" s="10"/>
      <c r="H137" s="10"/>
    </row>
    <row r="138" spans="1:8" ht="15.75">
      <c r="A138" s="10"/>
      <c r="B138" s="10"/>
      <c r="C138" s="10"/>
      <c r="D138" s="10"/>
      <c r="E138" s="10"/>
      <c r="F138" s="10"/>
      <c r="G138" s="10"/>
      <c r="H138" s="10"/>
    </row>
    <row r="139" spans="1:8" ht="15.75">
      <c r="A139" s="10"/>
      <c r="B139" s="10"/>
      <c r="C139" s="10"/>
      <c r="D139" s="10"/>
      <c r="E139" s="10"/>
      <c r="F139" s="10"/>
      <c r="G139" s="10"/>
      <c r="H139" s="10"/>
    </row>
    <row r="140" spans="1:8" ht="15.75">
      <c r="A140" s="10"/>
      <c r="B140" s="10"/>
      <c r="C140" s="10"/>
      <c r="D140" s="10"/>
      <c r="E140" s="10"/>
      <c r="F140" s="10"/>
      <c r="G140" s="10"/>
      <c r="H140" s="10"/>
    </row>
    <row r="141" spans="1:8" ht="15.75">
      <c r="A141" s="10"/>
      <c r="B141" s="10"/>
      <c r="C141" s="10"/>
      <c r="D141" s="10"/>
      <c r="E141" s="10"/>
      <c r="F141" s="10"/>
      <c r="G141" s="10"/>
      <c r="H141" s="10"/>
    </row>
    <row r="142" spans="1:8" ht="15.75">
      <c r="A142" s="10"/>
      <c r="B142" s="10"/>
      <c r="C142" s="10"/>
      <c r="D142" s="10"/>
      <c r="E142" s="10"/>
      <c r="F142" s="10"/>
      <c r="G142" s="10"/>
      <c r="H142" s="10"/>
    </row>
    <row r="143" spans="1:8" ht="15.75">
      <c r="A143" s="10"/>
      <c r="B143" s="10"/>
      <c r="C143" s="10"/>
      <c r="D143" s="10"/>
      <c r="E143" s="10"/>
      <c r="F143" s="10"/>
      <c r="G143" s="10"/>
      <c r="H143" s="10"/>
    </row>
    <row r="144" spans="1:8" ht="15.75">
      <c r="A144" s="10"/>
      <c r="B144" s="10"/>
      <c r="C144" s="10"/>
      <c r="D144" s="10"/>
      <c r="E144" s="10"/>
      <c r="F144" s="10"/>
      <c r="G144" s="10"/>
      <c r="H144" s="10"/>
    </row>
    <row r="145" spans="1:8" ht="15.75">
      <c r="A145" s="10"/>
      <c r="B145" s="10"/>
      <c r="C145" s="10"/>
      <c r="D145" s="10"/>
      <c r="E145" s="10"/>
      <c r="F145" s="10"/>
      <c r="G145" s="10"/>
      <c r="H145" s="10"/>
    </row>
    <row r="146" spans="1:8" ht="15.75">
      <c r="A146" s="10"/>
      <c r="B146" s="10"/>
      <c r="C146" s="10"/>
      <c r="D146" s="10"/>
      <c r="E146" s="10"/>
      <c r="F146" s="10"/>
      <c r="G146" s="10"/>
      <c r="H146" s="10"/>
    </row>
    <row r="147" spans="1:8" ht="15.75">
      <c r="A147" s="10"/>
      <c r="B147" s="10"/>
      <c r="C147" s="10"/>
      <c r="D147" s="10"/>
      <c r="E147" s="10"/>
      <c r="F147" s="10"/>
      <c r="G147" s="10"/>
      <c r="H147" s="10"/>
    </row>
    <row r="148" spans="1:8" ht="15.75">
      <c r="A148" s="10"/>
      <c r="B148" s="10"/>
      <c r="C148" s="10"/>
      <c r="D148" s="10"/>
      <c r="E148" s="10"/>
      <c r="F148" s="10"/>
      <c r="G148" s="10"/>
      <c r="H148" s="10"/>
    </row>
    <row r="149" spans="1:8" ht="15.75">
      <c r="A149" s="10"/>
      <c r="B149" s="10"/>
      <c r="C149" s="10"/>
      <c r="D149" s="10"/>
      <c r="E149" s="10"/>
      <c r="F149" s="10"/>
      <c r="G149" s="10"/>
      <c r="H149" s="10"/>
    </row>
    <row r="150" spans="1:8" ht="15.75">
      <c r="A150" s="10"/>
      <c r="B150" s="10"/>
      <c r="C150" s="10"/>
      <c r="D150" s="10"/>
      <c r="E150" s="10"/>
      <c r="F150" s="10"/>
      <c r="G150" s="10"/>
      <c r="H150" s="10"/>
    </row>
    <row r="151" spans="1:8" ht="15.75">
      <c r="A151" s="10"/>
      <c r="B151" s="10"/>
      <c r="C151" s="10"/>
      <c r="D151" s="10"/>
      <c r="E151" s="10"/>
      <c r="F151" s="10"/>
      <c r="G151" s="10"/>
      <c r="H151" s="10"/>
    </row>
    <row r="152" spans="1:8" ht="15.75">
      <c r="A152" s="10"/>
      <c r="B152" s="10"/>
      <c r="C152" s="10"/>
      <c r="D152" s="10"/>
      <c r="E152" s="10"/>
      <c r="F152" s="10"/>
      <c r="G152" s="10"/>
      <c r="H152" s="10"/>
    </row>
    <row r="153" spans="1:8" ht="15.75">
      <c r="A153" s="10"/>
      <c r="B153" s="10"/>
      <c r="C153" s="10"/>
      <c r="D153" s="10"/>
      <c r="E153" s="10"/>
      <c r="F153" s="10"/>
      <c r="G153" s="10"/>
      <c r="H153" s="10"/>
    </row>
    <row r="154" spans="1:8" ht="15.75">
      <c r="A154" s="10"/>
      <c r="B154" s="10"/>
      <c r="C154" s="10"/>
      <c r="D154" s="10"/>
      <c r="E154" s="10"/>
      <c r="F154" s="10"/>
      <c r="G154" s="10"/>
      <c r="H154" s="10"/>
    </row>
    <row r="155" spans="1:8" ht="15.75">
      <c r="A155" s="10"/>
      <c r="B155" s="10"/>
      <c r="C155" s="10"/>
      <c r="D155" s="10"/>
      <c r="E155" s="10"/>
      <c r="F155" s="10"/>
      <c r="G155" s="10"/>
      <c r="H155" s="10"/>
    </row>
    <row r="156" spans="1:8" ht="15.75">
      <c r="A156" s="10"/>
      <c r="B156" s="10"/>
      <c r="C156" s="10"/>
      <c r="D156" s="10"/>
      <c r="E156" s="10"/>
      <c r="F156" s="10"/>
      <c r="G156" s="10"/>
      <c r="H156" s="10"/>
    </row>
    <row r="157" spans="1:8" ht="15.75">
      <c r="A157" s="10"/>
      <c r="B157" s="10"/>
      <c r="C157" s="10"/>
      <c r="D157" s="10"/>
      <c r="E157" s="10"/>
      <c r="F157" s="10"/>
      <c r="G157" s="10"/>
      <c r="H157" s="10"/>
    </row>
    <row r="158" spans="1:8" ht="15.75">
      <c r="A158" s="10"/>
      <c r="B158" s="10"/>
      <c r="C158" s="10"/>
      <c r="D158" s="10"/>
      <c r="E158" s="10"/>
      <c r="F158" s="10"/>
      <c r="G158" s="10"/>
      <c r="H158" s="10"/>
    </row>
    <row r="159" spans="1:8" ht="15.75">
      <c r="A159" s="10"/>
      <c r="B159" s="10"/>
      <c r="C159" s="10"/>
      <c r="D159" s="10"/>
      <c r="E159" s="10"/>
      <c r="F159" s="10"/>
      <c r="G159" s="10"/>
      <c r="H159" s="10"/>
    </row>
    <row r="160" spans="1:8" ht="15.75">
      <c r="A160" s="10"/>
      <c r="B160" s="10"/>
      <c r="C160" s="10"/>
      <c r="D160" s="10"/>
      <c r="E160" s="10"/>
      <c r="F160" s="10"/>
      <c r="G160" s="10"/>
      <c r="H160" s="10"/>
    </row>
    <row r="161" spans="1:8" ht="15.75">
      <c r="A161" s="10"/>
      <c r="B161" s="10"/>
      <c r="C161" s="10"/>
      <c r="D161" s="10"/>
      <c r="E161" s="10"/>
      <c r="F161" s="10"/>
      <c r="G161" s="10"/>
      <c r="H161" s="10"/>
    </row>
    <row r="162" spans="1:8" ht="15.75">
      <c r="A162" s="10"/>
      <c r="B162" s="10"/>
      <c r="C162" s="10"/>
      <c r="D162" s="10"/>
      <c r="E162" s="10"/>
      <c r="F162" s="10"/>
      <c r="G162" s="10"/>
      <c r="H162" s="10"/>
    </row>
    <row r="163" spans="1:8" ht="15.75">
      <c r="A163" s="10"/>
      <c r="B163" s="10"/>
      <c r="C163" s="10"/>
      <c r="D163" s="10"/>
      <c r="E163" s="10"/>
      <c r="F163" s="10"/>
      <c r="G163" s="10"/>
      <c r="H163" s="10"/>
    </row>
    <row r="164" spans="1:8" ht="15.75">
      <c r="A164" s="10"/>
      <c r="B164" s="10"/>
      <c r="C164" s="10"/>
      <c r="D164" s="10"/>
      <c r="E164" s="10"/>
      <c r="F164" s="10"/>
      <c r="G164" s="10"/>
      <c r="H164" s="10"/>
    </row>
  </sheetData>
  <dataConsolidate/>
  <mergeCells count="2">
    <mergeCell ref="A5:H5"/>
    <mergeCell ref="A51:H51"/>
  </mergeCells>
  <conditionalFormatting sqref="H17:H46 H48:H49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scale="97" orientation="portrait" r:id="rId1"/>
  <drawing r:id="rId2"/>
  <legacyDrawingHF r:id="rId3"/>
  <tableParts count="2">
    <tablePart r:id="rId4"/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J66"/>
  <sheetViews>
    <sheetView showGridLines="0" showWhiteSpace="0" topLeftCell="A37" zoomScaleNormal="100" zoomScaleSheetLayoutView="100" zoomScalePageLayoutView="75" workbookViewId="0">
      <selection activeCell="G41" sqref="G41"/>
    </sheetView>
  </sheetViews>
  <sheetFormatPr baseColWidth="10" defaultRowHeight="12.75"/>
  <cols>
    <col min="1" max="1" width="4.42578125" style="180" customWidth="1"/>
    <col min="2" max="2" width="18.140625" style="180" customWidth="1"/>
    <col min="3" max="4" width="8.5703125" style="180" customWidth="1"/>
    <col min="5" max="5" width="22" style="180" customWidth="1"/>
    <col min="6" max="7" width="13.42578125" style="180" customWidth="1"/>
    <col min="8" max="255" width="11.42578125" style="180"/>
    <col min="256" max="256" width="5.42578125" style="180" customWidth="1"/>
    <col min="257" max="257" width="25.42578125" style="180" customWidth="1"/>
    <col min="258" max="258" width="9.140625" style="180" customWidth="1"/>
    <col min="259" max="259" width="8.42578125" style="180" customWidth="1"/>
    <col min="260" max="260" width="33.5703125" style="180" customWidth="1"/>
    <col min="261" max="261" width="11.140625" style="180" customWidth="1"/>
    <col min="262" max="511" width="11.42578125" style="180"/>
    <col min="512" max="512" width="5.42578125" style="180" customWidth="1"/>
    <col min="513" max="513" width="25.42578125" style="180" customWidth="1"/>
    <col min="514" max="514" width="9.140625" style="180" customWidth="1"/>
    <col min="515" max="515" width="8.42578125" style="180" customWidth="1"/>
    <col min="516" max="516" width="33.5703125" style="180" customWidth="1"/>
    <col min="517" max="517" width="11.140625" style="180" customWidth="1"/>
    <col min="518" max="767" width="11.42578125" style="180"/>
    <col min="768" max="768" width="5.42578125" style="180" customWidth="1"/>
    <col min="769" max="769" width="25.42578125" style="180" customWidth="1"/>
    <col min="770" max="770" width="9.140625" style="180" customWidth="1"/>
    <col min="771" max="771" width="8.42578125" style="180" customWidth="1"/>
    <col min="772" max="772" width="33.5703125" style="180" customWidth="1"/>
    <col min="773" max="773" width="11.140625" style="180" customWidth="1"/>
    <col min="774" max="1023" width="11.42578125" style="180"/>
    <col min="1024" max="1024" width="5.42578125" style="180" customWidth="1"/>
    <col min="1025" max="1025" width="25.42578125" style="180" customWidth="1"/>
    <col min="1026" max="1026" width="9.140625" style="180" customWidth="1"/>
    <col min="1027" max="1027" width="8.42578125" style="180" customWidth="1"/>
    <col min="1028" max="1028" width="33.5703125" style="180" customWidth="1"/>
    <col min="1029" max="1029" width="11.140625" style="180" customWidth="1"/>
    <col min="1030" max="1279" width="11.42578125" style="180"/>
    <col min="1280" max="1280" width="5.42578125" style="180" customWidth="1"/>
    <col min="1281" max="1281" width="25.42578125" style="180" customWidth="1"/>
    <col min="1282" max="1282" width="9.140625" style="180" customWidth="1"/>
    <col min="1283" max="1283" width="8.42578125" style="180" customWidth="1"/>
    <col min="1284" max="1284" width="33.5703125" style="180" customWidth="1"/>
    <col min="1285" max="1285" width="11.140625" style="180" customWidth="1"/>
    <col min="1286" max="1535" width="11.42578125" style="180"/>
    <col min="1536" max="1536" width="5.42578125" style="180" customWidth="1"/>
    <col min="1537" max="1537" width="25.42578125" style="180" customWidth="1"/>
    <col min="1538" max="1538" width="9.140625" style="180" customWidth="1"/>
    <col min="1539" max="1539" width="8.42578125" style="180" customWidth="1"/>
    <col min="1540" max="1540" width="33.5703125" style="180" customWidth="1"/>
    <col min="1541" max="1541" width="11.140625" style="180" customWidth="1"/>
    <col min="1542" max="1791" width="11.42578125" style="180"/>
    <col min="1792" max="1792" width="5.42578125" style="180" customWidth="1"/>
    <col min="1793" max="1793" width="25.42578125" style="180" customWidth="1"/>
    <col min="1794" max="1794" width="9.140625" style="180" customWidth="1"/>
    <col min="1795" max="1795" width="8.42578125" style="180" customWidth="1"/>
    <col min="1796" max="1796" width="33.5703125" style="180" customWidth="1"/>
    <col min="1797" max="1797" width="11.140625" style="180" customWidth="1"/>
    <col min="1798" max="2047" width="11.42578125" style="180"/>
    <col min="2048" max="2048" width="5.42578125" style="180" customWidth="1"/>
    <col min="2049" max="2049" width="25.42578125" style="180" customWidth="1"/>
    <col min="2050" max="2050" width="9.140625" style="180" customWidth="1"/>
    <col min="2051" max="2051" width="8.42578125" style="180" customWidth="1"/>
    <col min="2052" max="2052" width="33.5703125" style="180" customWidth="1"/>
    <col min="2053" max="2053" width="11.140625" style="180" customWidth="1"/>
    <col min="2054" max="2303" width="11.42578125" style="180"/>
    <col min="2304" max="2304" width="5.42578125" style="180" customWidth="1"/>
    <col min="2305" max="2305" width="25.42578125" style="180" customWidth="1"/>
    <col min="2306" max="2306" width="9.140625" style="180" customWidth="1"/>
    <col min="2307" max="2307" width="8.42578125" style="180" customWidth="1"/>
    <col min="2308" max="2308" width="33.5703125" style="180" customWidth="1"/>
    <col min="2309" max="2309" width="11.140625" style="180" customWidth="1"/>
    <col min="2310" max="2559" width="11.42578125" style="180"/>
    <col min="2560" max="2560" width="5.42578125" style="180" customWidth="1"/>
    <col min="2561" max="2561" width="25.42578125" style="180" customWidth="1"/>
    <col min="2562" max="2562" width="9.140625" style="180" customWidth="1"/>
    <col min="2563" max="2563" width="8.42578125" style="180" customWidth="1"/>
    <col min="2564" max="2564" width="33.5703125" style="180" customWidth="1"/>
    <col min="2565" max="2565" width="11.140625" style="180" customWidth="1"/>
    <col min="2566" max="2815" width="11.42578125" style="180"/>
    <col min="2816" max="2816" width="5.42578125" style="180" customWidth="1"/>
    <col min="2817" max="2817" width="25.42578125" style="180" customWidth="1"/>
    <col min="2818" max="2818" width="9.140625" style="180" customWidth="1"/>
    <col min="2819" max="2819" width="8.42578125" style="180" customWidth="1"/>
    <col min="2820" max="2820" width="33.5703125" style="180" customWidth="1"/>
    <col min="2821" max="2821" width="11.140625" style="180" customWidth="1"/>
    <col min="2822" max="3071" width="11.42578125" style="180"/>
    <col min="3072" max="3072" width="5.42578125" style="180" customWidth="1"/>
    <col min="3073" max="3073" width="25.42578125" style="180" customWidth="1"/>
    <col min="3074" max="3074" width="9.140625" style="180" customWidth="1"/>
    <col min="3075" max="3075" width="8.42578125" style="180" customWidth="1"/>
    <col min="3076" max="3076" width="33.5703125" style="180" customWidth="1"/>
    <col min="3077" max="3077" width="11.140625" style="180" customWidth="1"/>
    <col min="3078" max="3327" width="11.42578125" style="180"/>
    <col min="3328" max="3328" width="5.42578125" style="180" customWidth="1"/>
    <col min="3329" max="3329" width="25.42578125" style="180" customWidth="1"/>
    <col min="3330" max="3330" width="9.140625" style="180" customWidth="1"/>
    <col min="3331" max="3331" width="8.42578125" style="180" customWidth="1"/>
    <col min="3332" max="3332" width="33.5703125" style="180" customWidth="1"/>
    <col min="3333" max="3333" width="11.140625" style="180" customWidth="1"/>
    <col min="3334" max="3583" width="11.42578125" style="180"/>
    <col min="3584" max="3584" width="5.42578125" style="180" customWidth="1"/>
    <col min="3585" max="3585" width="25.42578125" style="180" customWidth="1"/>
    <col min="3586" max="3586" width="9.140625" style="180" customWidth="1"/>
    <col min="3587" max="3587" width="8.42578125" style="180" customWidth="1"/>
    <col min="3588" max="3588" width="33.5703125" style="180" customWidth="1"/>
    <col min="3589" max="3589" width="11.140625" style="180" customWidth="1"/>
    <col min="3590" max="3839" width="11.42578125" style="180"/>
    <col min="3840" max="3840" width="5.42578125" style="180" customWidth="1"/>
    <col min="3841" max="3841" width="25.42578125" style="180" customWidth="1"/>
    <col min="3842" max="3842" width="9.140625" style="180" customWidth="1"/>
    <col min="3843" max="3843" width="8.42578125" style="180" customWidth="1"/>
    <col min="3844" max="3844" width="33.5703125" style="180" customWidth="1"/>
    <col min="3845" max="3845" width="11.140625" style="180" customWidth="1"/>
    <col min="3846" max="4095" width="11.42578125" style="180"/>
    <col min="4096" max="4096" width="5.42578125" style="180" customWidth="1"/>
    <col min="4097" max="4097" width="25.42578125" style="180" customWidth="1"/>
    <col min="4098" max="4098" width="9.140625" style="180" customWidth="1"/>
    <col min="4099" max="4099" width="8.42578125" style="180" customWidth="1"/>
    <col min="4100" max="4100" width="33.5703125" style="180" customWidth="1"/>
    <col min="4101" max="4101" width="11.140625" style="180" customWidth="1"/>
    <col min="4102" max="4351" width="11.42578125" style="180"/>
    <col min="4352" max="4352" width="5.42578125" style="180" customWidth="1"/>
    <col min="4353" max="4353" width="25.42578125" style="180" customWidth="1"/>
    <col min="4354" max="4354" width="9.140625" style="180" customWidth="1"/>
    <col min="4355" max="4355" width="8.42578125" style="180" customWidth="1"/>
    <col min="4356" max="4356" width="33.5703125" style="180" customWidth="1"/>
    <col min="4357" max="4357" width="11.140625" style="180" customWidth="1"/>
    <col min="4358" max="4607" width="11.42578125" style="180"/>
    <col min="4608" max="4608" width="5.42578125" style="180" customWidth="1"/>
    <col min="4609" max="4609" width="25.42578125" style="180" customWidth="1"/>
    <col min="4610" max="4610" width="9.140625" style="180" customWidth="1"/>
    <col min="4611" max="4611" width="8.42578125" style="180" customWidth="1"/>
    <col min="4612" max="4612" width="33.5703125" style="180" customWidth="1"/>
    <col min="4613" max="4613" width="11.140625" style="180" customWidth="1"/>
    <col min="4614" max="4863" width="11.42578125" style="180"/>
    <col min="4864" max="4864" width="5.42578125" style="180" customWidth="1"/>
    <col min="4865" max="4865" width="25.42578125" style="180" customWidth="1"/>
    <col min="4866" max="4866" width="9.140625" style="180" customWidth="1"/>
    <col min="4867" max="4867" width="8.42578125" style="180" customWidth="1"/>
    <col min="4868" max="4868" width="33.5703125" style="180" customWidth="1"/>
    <col min="4869" max="4869" width="11.140625" style="180" customWidth="1"/>
    <col min="4870" max="5119" width="11.42578125" style="180"/>
    <col min="5120" max="5120" width="5.42578125" style="180" customWidth="1"/>
    <col min="5121" max="5121" width="25.42578125" style="180" customWidth="1"/>
    <col min="5122" max="5122" width="9.140625" style="180" customWidth="1"/>
    <col min="5123" max="5123" width="8.42578125" style="180" customWidth="1"/>
    <col min="5124" max="5124" width="33.5703125" style="180" customWidth="1"/>
    <col min="5125" max="5125" width="11.140625" style="180" customWidth="1"/>
    <col min="5126" max="5375" width="11.42578125" style="180"/>
    <col min="5376" max="5376" width="5.42578125" style="180" customWidth="1"/>
    <col min="5377" max="5377" width="25.42578125" style="180" customWidth="1"/>
    <col min="5378" max="5378" width="9.140625" style="180" customWidth="1"/>
    <col min="5379" max="5379" width="8.42578125" style="180" customWidth="1"/>
    <col min="5380" max="5380" width="33.5703125" style="180" customWidth="1"/>
    <col min="5381" max="5381" width="11.140625" style="180" customWidth="1"/>
    <col min="5382" max="5631" width="11.42578125" style="180"/>
    <col min="5632" max="5632" width="5.42578125" style="180" customWidth="1"/>
    <col min="5633" max="5633" width="25.42578125" style="180" customWidth="1"/>
    <col min="5634" max="5634" width="9.140625" style="180" customWidth="1"/>
    <col min="5635" max="5635" width="8.42578125" style="180" customWidth="1"/>
    <col min="5636" max="5636" width="33.5703125" style="180" customWidth="1"/>
    <col min="5637" max="5637" width="11.140625" style="180" customWidth="1"/>
    <col min="5638" max="5887" width="11.42578125" style="180"/>
    <col min="5888" max="5888" width="5.42578125" style="180" customWidth="1"/>
    <col min="5889" max="5889" width="25.42578125" style="180" customWidth="1"/>
    <col min="5890" max="5890" width="9.140625" style="180" customWidth="1"/>
    <col min="5891" max="5891" width="8.42578125" style="180" customWidth="1"/>
    <col min="5892" max="5892" width="33.5703125" style="180" customWidth="1"/>
    <col min="5893" max="5893" width="11.140625" style="180" customWidth="1"/>
    <col min="5894" max="6143" width="11.42578125" style="180"/>
    <col min="6144" max="6144" width="5.42578125" style="180" customWidth="1"/>
    <col min="6145" max="6145" width="25.42578125" style="180" customWidth="1"/>
    <col min="6146" max="6146" width="9.140625" style="180" customWidth="1"/>
    <col min="6147" max="6147" width="8.42578125" style="180" customWidth="1"/>
    <col min="6148" max="6148" width="33.5703125" style="180" customWidth="1"/>
    <col min="6149" max="6149" width="11.140625" style="180" customWidth="1"/>
    <col min="6150" max="6399" width="11.42578125" style="180"/>
    <col min="6400" max="6400" width="5.42578125" style="180" customWidth="1"/>
    <col min="6401" max="6401" width="25.42578125" style="180" customWidth="1"/>
    <col min="6402" max="6402" width="9.140625" style="180" customWidth="1"/>
    <col min="6403" max="6403" width="8.42578125" style="180" customWidth="1"/>
    <col min="6404" max="6404" width="33.5703125" style="180" customWidth="1"/>
    <col min="6405" max="6405" width="11.140625" style="180" customWidth="1"/>
    <col min="6406" max="6655" width="11.42578125" style="180"/>
    <col min="6656" max="6656" width="5.42578125" style="180" customWidth="1"/>
    <col min="6657" max="6657" width="25.42578125" style="180" customWidth="1"/>
    <col min="6658" max="6658" width="9.140625" style="180" customWidth="1"/>
    <col min="6659" max="6659" width="8.42578125" style="180" customWidth="1"/>
    <col min="6660" max="6660" width="33.5703125" style="180" customWidth="1"/>
    <col min="6661" max="6661" width="11.140625" style="180" customWidth="1"/>
    <col min="6662" max="6911" width="11.42578125" style="180"/>
    <col min="6912" max="6912" width="5.42578125" style="180" customWidth="1"/>
    <col min="6913" max="6913" width="25.42578125" style="180" customWidth="1"/>
    <col min="6914" max="6914" width="9.140625" style="180" customWidth="1"/>
    <col min="6915" max="6915" width="8.42578125" style="180" customWidth="1"/>
    <col min="6916" max="6916" width="33.5703125" style="180" customWidth="1"/>
    <col min="6917" max="6917" width="11.140625" style="180" customWidth="1"/>
    <col min="6918" max="7167" width="11.42578125" style="180"/>
    <col min="7168" max="7168" width="5.42578125" style="180" customWidth="1"/>
    <col min="7169" max="7169" width="25.42578125" style="180" customWidth="1"/>
    <col min="7170" max="7170" width="9.140625" style="180" customWidth="1"/>
    <col min="7171" max="7171" width="8.42578125" style="180" customWidth="1"/>
    <col min="7172" max="7172" width="33.5703125" style="180" customWidth="1"/>
    <col min="7173" max="7173" width="11.140625" style="180" customWidth="1"/>
    <col min="7174" max="7423" width="11.42578125" style="180"/>
    <col min="7424" max="7424" width="5.42578125" style="180" customWidth="1"/>
    <col min="7425" max="7425" width="25.42578125" style="180" customWidth="1"/>
    <col min="7426" max="7426" width="9.140625" style="180" customWidth="1"/>
    <col min="7427" max="7427" width="8.42578125" style="180" customWidth="1"/>
    <col min="7428" max="7428" width="33.5703125" style="180" customWidth="1"/>
    <col min="7429" max="7429" width="11.140625" style="180" customWidth="1"/>
    <col min="7430" max="7679" width="11.42578125" style="180"/>
    <col min="7680" max="7680" width="5.42578125" style="180" customWidth="1"/>
    <col min="7681" max="7681" width="25.42578125" style="180" customWidth="1"/>
    <col min="7682" max="7682" width="9.140625" style="180" customWidth="1"/>
    <col min="7683" max="7683" width="8.42578125" style="180" customWidth="1"/>
    <col min="7684" max="7684" width="33.5703125" style="180" customWidth="1"/>
    <col min="7685" max="7685" width="11.140625" style="180" customWidth="1"/>
    <col min="7686" max="7935" width="11.42578125" style="180"/>
    <col min="7936" max="7936" width="5.42578125" style="180" customWidth="1"/>
    <col min="7937" max="7937" width="25.42578125" style="180" customWidth="1"/>
    <col min="7938" max="7938" width="9.140625" style="180" customWidth="1"/>
    <col min="7939" max="7939" width="8.42578125" style="180" customWidth="1"/>
    <col min="7940" max="7940" width="33.5703125" style="180" customWidth="1"/>
    <col min="7941" max="7941" width="11.140625" style="180" customWidth="1"/>
    <col min="7942" max="8191" width="11.42578125" style="180"/>
    <col min="8192" max="8192" width="5.42578125" style="180" customWidth="1"/>
    <col min="8193" max="8193" width="25.42578125" style="180" customWidth="1"/>
    <col min="8194" max="8194" width="9.140625" style="180" customWidth="1"/>
    <col min="8195" max="8195" width="8.42578125" style="180" customWidth="1"/>
    <col min="8196" max="8196" width="33.5703125" style="180" customWidth="1"/>
    <col min="8197" max="8197" width="11.140625" style="180" customWidth="1"/>
    <col min="8198" max="8447" width="11.42578125" style="180"/>
    <col min="8448" max="8448" width="5.42578125" style="180" customWidth="1"/>
    <col min="8449" max="8449" width="25.42578125" style="180" customWidth="1"/>
    <col min="8450" max="8450" width="9.140625" style="180" customWidth="1"/>
    <col min="8451" max="8451" width="8.42578125" style="180" customWidth="1"/>
    <col min="8452" max="8452" width="33.5703125" style="180" customWidth="1"/>
    <col min="8453" max="8453" width="11.140625" style="180" customWidth="1"/>
    <col min="8454" max="8703" width="11.42578125" style="180"/>
    <col min="8704" max="8704" width="5.42578125" style="180" customWidth="1"/>
    <col min="8705" max="8705" width="25.42578125" style="180" customWidth="1"/>
    <col min="8706" max="8706" width="9.140625" style="180" customWidth="1"/>
    <col min="8707" max="8707" width="8.42578125" style="180" customWidth="1"/>
    <col min="8708" max="8708" width="33.5703125" style="180" customWidth="1"/>
    <col min="8709" max="8709" width="11.140625" style="180" customWidth="1"/>
    <col min="8710" max="8959" width="11.42578125" style="180"/>
    <col min="8960" max="8960" width="5.42578125" style="180" customWidth="1"/>
    <col min="8961" max="8961" width="25.42578125" style="180" customWidth="1"/>
    <col min="8962" max="8962" width="9.140625" style="180" customWidth="1"/>
    <col min="8963" max="8963" width="8.42578125" style="180" customWidth="1"/>
    <col min="8964" max="8964" width="33.5703125" style="180" customWidth="1"/>
    <col min="8965" max="8965" width="11.140625" style="180" customWidth="1"/>
    <col min="8966" max="9215" width="11.42578125" style="180"/>
    <col min="9216" max="9216" width="5.42578125" style="180" customWidth="1"/>
    <col min="9217" max="9217" width="25.42578125" style="180" customWidth="1"/>
    <col min="9218" max="9218" width="9.140625" style="180" customWidth="1"/>
    <col min="9219" max="9219" width="8.42578125" style="180" customWidth="1"/>
    <col min="9220" max="9220" width="33.5703125" style="180" customWidth="1"/>
    <col min="9221" max="9221" width="11.140625" style="180" customWidth="1"/>
    <col min="9222" max="9471" width="11.42578125" style="180"/>
    <col min="9472" max="9472" width="5.42578125" style="180" customWidth="1"/>
    <col min="9473" max="9473" width="25.42578125" style="180" customWidth="1"/>
    <col min="9474" max="9474" width="9.140625" style="180" customWidth="1"/>
    <col min="9475" max="9475" width="8.42578125" style="180" customWidth="1"/>
    <col min="9476" max="9476" width="33.5703125" style="180" customWidth="1"/>
    <col min="9477" max="9477" width="11.140625" style="180" customWidth="1"/>
    <col min="9478" max="9727" width="11.42578125" style="180"/>
    <col min="9728" max="9728" width="5.42578125" style="180" customWidth="1"/>
    <col min="9729" max="9729" width="25.42578125" style="180" customWidth="1"/>
    <col min="9730" max="9730" width="9.140625" style="180" customWidth="1"/>
    <col min="9731" max="9731" width="8.42578125" style="180" customWidth="1"/>
    <col min="9732" max="9732" width="33.5703125" style="180" customWidth="1"/>
    <col min="9733" max="9733" width="11.140625" style="180" customWidth="1"/>
    <col min="9734" max="9983" width="11.42578125" style="180"/>
    <col min="9984" max="9984" width="5.42578125" style="180" customWidth="1"/>
    <col min="9985" max="9985" width="25.42578125" style="180" customWidth="1"/>
    <col min="9986" max="9986" width="9.140625" style="180" customWidth="1"/>
    <col min="9987" max="9987" width="8.42578125" style="180" customWidth="1"/>
    <col min="9988" max="9988" width="33.5703125" style="180" customWidth="1"/>
    <col min="9989" max="9989" width="11.140625" style="180" customWidth="1"/>
    <col min="9990" max="10239" width="11.42578125" style="180"/>
    <col min="10240" max="10240" width="5.42578125" style="180" customWidth="1"/>
    <col min="10241" max="10241" width="25.42578125" style="180" customWidth="1"/>
    <col min="10242" max="10242" width="9.140625" style="180" customWidth="1"/>
    <col min="10243" max="10243" width="8.42578125" style="180" customWidth="1"/>
    <col min="10244" max="10244" width="33.5703125" style="180" customWidth="1"/>
    <col min="10245" max="10245" width="11.140625" style="180" customWidth="1"/>
    <col min="10246" max="10495" width="11.42578125" style="180"/>
    <col min="10496" max="10496" width="5.42578125" style="180" customWidth="1"/>
    <col min="10497" max="10497" width="25.42578125" style="180" customWidth="1"/>
    <col min="10498" max="10498" width="9.140625" style="180" customWidth="1"/>
    <col min="10499" max="10499" width="8.42578125" style="180" customWidth="1"/>
    <col min="10500" max="10500" width="33.5703125" style="180" customWidth="1"/>
    <col min="10501" max="10501" width="11.140625" style="180" customWidth="1"/>
    <col min="10502" max="10751" width="11.42578125" style="180"/>
    <col min="10752" max="10752" width="5.42578125" style="180" customWidth="1"/>
    <col min="10753" max="10753" width="25.42578125" style="180" customWidth="1"/>
    <col min="10754" max="10754" width="9.140625" style="180" customWidth="1"/>
    <col min="10755" max="10755" width="8.42578125" style="180" customWidth="1"/>
    <col min="10756" max="10756" width="33.5703125" style="180" customWidth="1"/>
    <col min="10757" max="10757" width="11.140625" style="180" customWidth="1"/>
    <col min="10758" max="11007" width="11.42578125" style="180"/>
    <col min="11008" max="11008" width="5.42578125" style="180" customWidth="1"/>
    <col min="11009" max="11009" width="25.42578125" style="180" customWidth="1"/>
    <col min="11010" max="11010" width="9.140625" style="180" customWidth="1"/>
    <col min="11011" max="11011" width="8.42578125" style="180" customWidth="1"/>
    <col min="11012" max="11012" width="33.5703125" style="180" customWidth="1"/>
    <col min="11013" max="11013" width="11.140625" style="180" customWidth="1"/>
    <col min="11014" max="11263" width="11.42578125" style="180"/>
    <col min="11264" max="11264" width="5.42578125" style="180" customWidth="1"/>
    <col min="11265" max="11265" width="25.42578125" style="180" customWidth="1"/>
    <col min="11266" max="11266" width="9.140625" style="180" customWidth="1"/>
    <col min="11267" max="11267" width="8.42578125" style="180" customWidth="1"/>
    <col min="11268" max="11268" width="33.5703125" style="180" customWidth="1"/>
    <col min="11269" max="11269" width="11.140625" style="180" customWidth="1"/>
    <col min="11270" max="11519" width="11.42578125" style="180"/>
    <col min="11520" max="11520" width="5.42578125" style="180" customWidth="1"/>
    <col min="11521" max="11521" width="25.42578125" style="180" customWidth="1"/>
    <col min="11522" max="11522" width="9.140625" style="180" customWidth="1"/>
    <col min="11523" max="11523" width="8.42578125" style="180" customWidth="1"/>
    <col min="11524" max="11524" width="33.5703125" style="180" customWidth="1"/>
    <col min="11525" max="11525" width="11.140625" style="180" customWidth="1"/>
    <col min="11526" max="11775" width="11.42578125" style="180"/>
    <col min="11776" max="11776" width="5.42578125" style="180" customWidth="1"/>
    <col min="11777" max="11777" width="25.42578125" style="180" customWidth="1"/>
    <col min="11778" max="11778" width="9.140625" style="180" customWidth="1"/>
    <col min="11779" max="11779" width="8.42578125" style="180" customWidth="1"/>
    <col min="11780" max="11780" width="33.5703125" style="180" customWidth="1"/>
    <col min="11781" max="11781" width="11.140625" style="180" customWidth="1"/>
    <col min="11782" max="12031" width="11.42578125" style="180"/>
    <col min="12032" max="12032" width="5.42578125" style="180" customWidth="1"/>
    <col min="12033" max="12033" width="25.42578125" style="180" customWidth="1"/>
    <col min="12034" max="12034" width="9.140625" style="180" customWidth="1"/>
    <col min="12035" max="12035" width="8.42578125" style="180" customWidth="1"/>
    <col min="12036" max="12036" width="33.5703125" style="180" customWidth="1"/>
    <col min="12037" max="12037" width="11.140625" style="180" customWidth="1"/>
    <col min="12038" max="12287" width="11.42578125" style="180"/>
    <col min="12288" max="12288" width="5.42578125" style="180" customWidth="1"/>
    <col min="12289" max="12289" width="25.42578125" style="180" customWidth="1"/>
    <col min="12290" max="12290" width="9.140625" style="180" customWidth="1"/>
    <col min="12291" max="12291" width="8.42578125" style="180" customWidth="1"/>
    <col min="12292" max="12292" width="33.5703125" style="180" customWidth="1"/>
    <col min="12293" max="12293" width="11.140625" style="180" customWidth="1"/>
    <col min="12294" max="12543" width="11.42578125" style="180"/>
    <col min="12544" max="12544" width="5.42578125" style="180" customWidth="1"/>
    <col min="12545" max="12545" width="25.42578125" style="180" customWidth="1"/>
    <col min="12546" max="12546" width="9.140625" style="180" customWidth="1"/>
    <col min="12547" max="12547" width="8.42578125" style="180" customWidth="1"/>
    <col min="12548" max="12548" width="33.5703125" style="180" customWidth="1"/>
    <col min="12549" max="12549" width="11.140625" style="180" customWidth="1"/>
    <col min="12550" max="12799" width="11.42578125" style="180"/>
    <col min="12800" max="12800" width="5.42578125" style="180" customWidth="1"/>
    <col min="12801" max="12801" width="25.42578125" style="180" customWidth="1"/>
    <col min="12802" max="12802" width="9.140625" style="180" customWidth="1"/>
    <col min="12803" max="12803" width="8.42578125" style="180" customWidth="1"/>
    <col min="12804" max="12804" width="33.5703125" style="180" customWidth="1"/>
    <col min="12805" max="12805" width="11.140625" style="180" customWidth="1"/>
    <col min="12806" max="13055" width="11.42578125" style="180"/>
    <col min="13056" max="13056" width="5.42578125" style="180" customWidth="1"/>
    <col min="13057" max="13057" width="25.42578125" style="180" customWidth="1"/>
    <col min="13058" max="13058" width="9.140625" style="180" customWidth="1"/>
    <col min="13059" max="13059" width="8.42578125" style="180" customWidth="1"/>
    <col min="13060" max="13060" width="33.5703125" style="180" customWidth="1"/>
    <col min="13061" max="13061" width="11.140625" style="180" customWidth="1"/>
    <col min="13062" max="13311" width="11.42578125" style="180"/>
    <col min="13312" max="13312" width="5.42578125" style="180" customWidth="1"/>
    <col min="13313" max="13313" width="25.42578125" style="180" customWidth="1"/>
    <col min="13314" max="13314" width="9.140625" style="180" customWidth="1"/>
    <col min="13315" max="13315" width="8.42578125" style="180" customWidth="1"/>
    <col min="13316" max="13316" width="33.5703125" style="180" customWidth="1"/>
    <col min="13317" max="13317" width="11.140625" style="180" customWidth="1"/>
    <col min="13318" max="13567" width="11.42578125" style="180"/>
    <col min="13568" max="13568" width="5.42578125" style="180" customWidth="1"/>
    <col min="13569" max="13569" width="25.42578125" style="180" customWidth="1"/>
    <col min="13570" max="13570" width="9.140625" style="180" customWidth="1"/>
    <col min="13571" max="13571" width="8.42578125" style="180" customWidth="1"/>
    <col min="13572" max="13572" width="33.5703125" style="180" customWidth="1"/>
    <col min="13573" max="13573" width="11.140625" style="180" customWidth="1"/>
    <col min="13574" max="13823" width="11.42578125" style="180"/>
    <col min="13824" max="13824" width="5.42578125" style="180" customWidth="1"/>
    <col min="13825" max="13825" width="25.42578125" style="180" customWidth="1"/>
    <col min="13826" max="13826" width="9.140625" style="180" customWidth="1"/>
    <col min="13827" max="13827" width="8.42578125" style="180" customWidth="1"/>
    <col min="13828" max="13828" width="33.5703125" style="180" customWidth="1"/>
    <col min="13829" max="13829" width="11.140625" style="180" customWidth="1"/>
    <col min="13830" max="14079" width="11.42578125" style="180"/>
    <col min="14080" max="14080" width="5.42578125" style="180" customWidth="1"/>
    <col min="14081" max="14081" width="25.42578125" style="180" customWidth="1"/>
    <col min="14082" max="14082" width="9.140625" style="180" customWidth="1"/>
    <col min="14083" max="14083" width="8.42578125" style="180" customWidth="1"/>
    <col min="14084" max="14084" width="33.5703125" style="180" customWidth="1"/>
    <col min="14085" max="14085" width="11.140625" style="180" customWidth="1"/>
    <col min="14086" max="14335" width="11.42578125" style="180"/>
    <col min="14336" max="14336" width="5.42578125" style="180" customWidth="1"/>
    <col min="14337" max="14337" width="25.42578125" style="180" customWidth="1"/>
    <col min="14338" max="14338" width="9.140625" style="180" customWidth="1"/>
    <col min="14339" max="14339" width="8.42578125" style="180" customWidth="1"/>
    <col min="14340" max="14340" width="33.5703125" style="180" customWidth="1"/>
    <col min="14341" max="14341" width="11.140625" style="180" customWidth="1"/>
    <col min="14342" max="14591" width="11.42578125" style="180"/>
    <col min="14592" max="14592" width="5.42578125" style="180" customWidth="1"/>
    <col min="14593" max="14593" width="25.42578125" style="180" customWidth="1"/>
    <col min="14594" max="14594" width="9.140625" style="180" customWidth="1"/>
    <col min="14595" max="14595" width="8.42578125" style="180" customWidth="1"/>
    <col min="14596" max="14596" width="33.5703125" style="180" customWidth="1"/>
    <col min="14597" max="14597" width="11.140625" style="180" customWidth="1"/>
    <col min="14598" max="14847" width="11.42578125" style="180"/>
    <col min="14848" max="14848" width="5.42578125" style="180" customWidth="1"/>
    <col min="14849" max="14849" width="25.42578125" style="180" customWidth="1"/>
    <col min="14850" max="14850" width="9.140625" style="180" customWidth="1"/>
    <col min="14851" max="14851" width="8.42578125" style="180" customWidth="1"/>
    <col min="14852" max="14852" width="33.5703125" style="180" customWidth="1"/>
    <col min="14853" max="14853" width="11.140625" style="180" customWidth="1"/>
    <col min="14854" max="15103" width="11.42578125" style="180"/>
    <col min="15104" max="15104" width="5.42578125" style="180" customWidth="1"/>
    <col min="15105" max="15105" width="25.42578125" style="180" customWidth="1"/>
    <col min="15106" max="15106" width="9.140625" style="180" customWidth="1"/>
    <col min="15107" max="15107" width="8.42578125" style="180" customWidth="1"/>
    <col min="15108" max="15108" width="33.5703125" style="180" customWidth="1"/>
    <col min="15109" max="15109" width="11.140625" style="180" customWidth="1"/>
    <col min="15110" max="15359" width="11.42578125" style="180"/>
    <col min="15360" max="15360" width="5.42578125" style="180" customWidth="1"/>
    <col min="15361" max="15361" width="25.42578125" style="180" customWidth="1"/>
    <col min="15362" max="15362" width="9.140625" style="180" customWidth="1"/>
    <col min="15363" max="15363" width="8.42578125" style="180" customWidth="1"/>
    <col min="15364" max="15364" width="33.5703125" style="180" customWidth="1"/>
    <col min="15365" max="15365" width="11.140625" style="180" customWidth="1"/>
    <col min="15366" max="15615" width="11.42578125" style="180"/>
    <col min="15616" max="15616" width="5.42578125" style="180" customWidth="1"/>
    <col min="15617" max="15617" width="25.42578125" style="180" customWidth="1"/>
    <col min="15618" max="15618" width="9.140625" style="180" customWidth="1"/>
    <col min="15619" max="15619" width="8.42578125" style="180" customWidth="1"/>
    <col min="15620" max="15620" width="33.5703125" style="180" customWidth="1"/>
    <col min="15621" max="15621" width="11.140625" style="180" customWidth="1"/>
    <col min="15622" max="15871" width="11.42578125" style="180"/>
    <col min="15872" max="15872" width="5.42578125" style="180" customWidth="1"/>
    <col min="15873" max="15873" width="25.42578125" style="180" customWidth="1"/>
    <col min="15874" max="15874" width="9.140625" style="180" customWidth="1"/>
    <col min="15875" max="15875" width="8.42578125" style="180" customWidth="1"/>
    <col min="15876" max="15876" width="33.5703125" style="180" customWidth="1"/>
    <col min="15877" max="15877" width="11.140625" style="180" customWidth="1"/>
    <col min="15878" max="16127" width="11.42578125" style="180"/>
    <col min="16128" max="16128" width="5.42578125" style="180" customWidth="1"/>
    <col min="16129" max="16129" width="25.42578125" style="180" customWidth="1"/>
    <col min="16130" max="16130" width="9.140625" style="180" customWidth="1"/>
    <col min="16131" max="16131" width="8.42578125" style="180" customWidth="1"/>
    <col min="16132" max="16132" width="33.5703125" style="180" customWidth="1"/>
    <col min="16133" max="16133" width="11.140625" style="180" customWidth="1"/>
    <col min="16134" max="16384" width="11.42578125" style="180"/>
  </cols>
  <sheetData>
    <row r="1" spans="1:10" ht="15" customHeight="1"/>
    <row r="2" spans="1:10" ht="15" customHeight="1"/>
    <row r="3" spans="1:10" ht="15" customHeight="1"/>
    <row r="4" spans="1:10" s="181" customFormat="1" ht="15" customHeight="1">
      <c r="A4" s="6"/>
    </row>
    <row r="5" spans="1:10" ht="15" customHeight="1">
      <c r="A5" s="688" t="s">
        <v>206</v>
      </c>
      <c r="B5" s="688"/>
      <c r="C5" s="688"/>
      <c r="D5" s="688"/>
      <c r="E5" s="688"/>
      <c r="F5" s="688"/>
      <c r="G5" s="688"/>
      <c r="H5" s="182"/>
      <c r="I5" s="182"/>
      <c r="J5" s="182"/>
    </row>
    <row r="6" spans="1:10" ht="7.5" customHeight="1">
      <c r="A6" s="446"/>
      <c r="B6" s="446"/>
      <c r="C6" s="446"/>
      <c r="D6" s="446"/>
      <c r="E6" s="446"/>
      <c r="F6" s="446"/>
      <c r="G6" s="446"/>
      <c r="H6" s="182"/>
      <c r="I6" s="182"/>
      <c r="J6" s="182"/>
    </row>
    <row r="7" spans="1:10" ht="19.5" customHeight="1">
      <c r="A7" s="632" t="s">
        <v>174</v>
      </c>
      <c r="B7" s="632" t="s">
        <v>175</v>
      </c>
      <c r="C7" s="632">
        <v>2016</v>
      </c>
      <c r="D7" s="632">
        <v>2017</v>
      </c>
      <c r="E7" s="632" t="s">
        <v>176</v>
      </c>
      <c r="F7" s="670">
        <v>2016</v>
      </c>
      <c r="G7" s="670">
        <v>2017</v>
      </c>
      <c r="H7" s="182"/>
      <c r="I7" s="182"/>
      <c r="J7" s="182"/>
    </row>
    <row r="8" spans="1:10" ht="4.5" customHeight="1">
      <c r="A8" s="446"/>
      <c r="B8" s="446"/>
      <c r="C8" s="446"/>
      <c r="D8" s="446"/>
      <c r="E8" s="446"/>
      <c r="F8" s="446"/>
      <c r="G8" s="446"/>
      <c r="H8" s="182"/>
      <c r="I8" s="182"/>
      <c r="J8" s="182"/>
    </row>
    <row r="9" spans="1:10" ht="15">
      <c r="A9" s="689" t="s">
        <v>462</v>
      </c>
      <c r="B9" s="689"/>
      <c r="C9" s="689"/>
      <c r="D9" s="689"/>
      <c r="E9" s="689"/>
      <c r="F9" s="689"/>
      <c r="G9" s="689"/>
      <c r="H9" s="182"/>
      <c r="I9" s="182"/>
      <c r="J9" s="182"/>
    </row>
    <row r="10" spans="1:10" ht="39" customHeight="1">
      <c r="A10" s="684">
        <v>1</v>
      </c>
      <c r="B10" s="686" t="s">
        <v>388</v>
      </c>
      <c r="C10" s="687">
        <v>3.7999999999999999E-2</v>
      </c>
      <c r="D10" s="687">
        <v>3.9E-2</v>
      </c>
      <c r="E10" s="633" t="s">
        <v>352</v>
      </c>
      <c r="F10" s="634">
        <f>Cobertura!O44</f>
        <v>251809</v>
      </c>
      <c r="G10" s="634">
        <f>Cobertura!R44</f>
        <v>258489</v>
      </c>
      <c r="H10" s="182"/>
      <c r="I10" s="182"/>
      <c r="J10" s="182"/>
    </row>
    <row r="11" spans="1:10" ht="39" customHeight="1">
      <c r="A11" s="685"/>
      <c r="B11" s="686"/>
      <c r="C11" s="687"/>
      <c r="D11" s="687"/>
      <c r="E11" s="633" t="s">
        <v>353</v>
      </c>
      <c r="F11" s="634">
        <f>Cobertura!P44</f>
        <v>6691761.2067262027</v>
      </c>
      <c r="G11" s="634">
        <f>Cobertura!S44</f>
        <v>6668747.4358590655</v>
      </c>
      <c r="H11" s="182"/>
      <c r="I11" s="182"/>
      <c r="J11" s="182"/>
    </row>
    <row r="12" spans="1:10" ht="60" customHeight="1">
      <c r="A12" s="690">
        <v>2</v>
      </c>
      <c r="B12" s="682" t="s">
        <v>356</v>
      </c>
      <c r="C12" s="683">
        <v>0.77400000000000002</v>
      </c>
      <c r="D12" s="683">
        <v>0.80100000000000005</v>
      </c>
      <c r="E12" s="635" t="s">
        <v>354</v>
      </c>
      <c r="F12" s="636">
        <f>Atención!N44</f>
        <v>127800</v>
      </c>
      <c r="G12" s="636">
        <f>Atención!Q44</f>
        <v>125520</v>
      </c>
      <c r="H12" s="182"/>
      <c r="I12" s="182"/>
      <c r="J12" s="182"/>
    </row>
    <row r="13" spans="1:10" ht="60" customHeight="1">
      <c r="A13" s="690"/>
      <c r="B13" s="682"/>
      <c r="C13" s="683"/>
      <c r="D13" s="683"/>
      <c r="E13" s="635" t="s">
        <v>355</v>
      </c>
      <c r="F13" s="636">
        <f>Atención!O44</f>
        <v>165135</v>
      </c>
      <c r="G13" s="636">
        <f>Atención!R44</f>
        <v>156762</v>
      </c>
      <c r="H13" s="182"/>
      <c r="I13" s="182"/>
      <c r="J13" s="182"/>
    </row>
    <row r="14" spans="1:10" ht="39" customHeight="1">
      <c r="A14" s="684">
        <v>3</v>
      </c>
      <c r="B14" s="695" t="s">
        <v>177</v>
      </c>
      <c r="C14" s="687">
        <v>6.0999999999999999E-2</v>
      </c>
      <c r="D14" s="687">
        <v>5.8999999999999997E-2</v>
      </c>
      <c r="E14" s="633" t="s">
        <v>354</v>
      </c>
      <c r="F14" s="634">
        <v>127800</v>
      </c>
      <c r="G14" s="634">
        <f>Absorción!B37</f>
        <v>125520</v>
      </c>
      <c r="H14" s="182"/>
      <c r="I14" s="182"/>
      <c r="J14" s="182"/>
    </row>
    <row r="15" spans="1:10" ht="39" customHeight="1">
      <c r="A15" s="685"/>
      <c r="B15" s="695"/>
      <c r="C15" s="687"/>
      <c r="D15" s="687"/>
      <c r="E15" s="633" t="s">
        <v>178</v>
      </c>
      <c r="F15" s="634">
        <v>2087995</v>
      </c>
      <c r="G15" s="634">
        <f>Absorción!C37</f>
        <v>2134746</v>
      </c>
      <c r="H15" s="182"/>
      <c r="I15" s="182"/>
      <c r="J15" s="182"/>
    </row>
    <row r="16" spans="1:10" ht="39" customHeight="1">
      <c r="A16" s="691">
        <v>4</v>
      </c>
      <c r="B16" s="692" t="s">
        <v>179</v>
      </c>
      <c r="C16" s="693">
        <v>307921</v>
      </c>
      <c r="D16" s="693">
        <f>MAT!B13</f>
        <v>311816</v>
      </c>
      <c r="E16" s="637" t="s">
        <v>397</v>
      </c>
      <c r="F16" s="638">
        <v>127800</v>
      </c>
      <c r="G16" s="638">
        <v>125520</v>
      </c>
      <c r="H16" s="182"/>
      <c r="I16" s="182"/>
      <c r="J16" s="182"/>
    </row>
    <row r="17" spans="1:10" ht="39" customHeight="1">
      <c r="A17" s="691"/>
      <c r="B17" s="692"/>
      <c r="C17" s="693"/>
      <c r="D17" s="693"/>
      <c r="E17" s="637" t="s">
        <v>180</v>
      </c>
      <c r="F17" s="638">
        <v>180121</v>
      </c>
      <c r="G17" s="638">
        <v>186296</v>
      </c>
      <c r="H17" s="182"/>
      <c r="I17" s="182"/>
      <c r="J17" s="182"/>
    </row>
    <row r="18" spans="1:10" ht="39" customHeight="1">
      <c r="A18" s="684">
        <v>5</v>
      </c>
      <c r="B18" s="686" t="s">
        <v>60</v>
      </c>
      <c r="C18" s="687">
        <v>0.74399999999999999</v>
      </c>
      <c r="D18" s="687">
        <v>0.751</v>
      </c>
      <c r="E18" s="633" t="s">
        <v>179</v>
      </c>
      <c r="F18" s="634">
        <v>307921</v>
      </c>
      <c r="G18" s="634">
        <v>311816</v>
      </c>
      <c r="H18" s="182"/>
      <c r="I18" s="182"/>
      <c r="J18" s="182"/>
    </row>
    <row r="19" spans="1:10" ht="39" customHeight="1">
      <c r="A19" s="685"/>
      <c r="B19" s="686"/>
      <c r="C19" s="687"/>
      <c r="D19" s="687"/>
      <c r="E19" s="633" t="s">
        <v>181</v>
      </c>
      <c r="F19" s="634">
        <v>413920</v>
      </c>
      <c r="G19" s="634">
        <v>415280</v>
      </c>
      <c r="H19" s="182"/>
      <c r="I19" s="182"/>
      <c r="J19" s="182"/>
    </row>
    <row r="20" spans="1:10" ht="36.75" customHeight="1">
      <c r="A20" s="690">
        <v>6</v>
      </c>
      <c r="B20" s="682" t="s">
        <v>316</v>
      </c>
      <c r="C20" s="683">
        <v>0.186</v>
      </c>
      <c r="D20" s="683">
        <v>0.17599999999999999</v>
      </c>
      <c r="E20" s="639" t="s">
        <v>427</v>
      </c>
      <c r="F20" s="636">
        <v>307921</v>
      </c>
      <c r="G20" s="636">
        <v>311816</v>
      </c>
      <c r="H20" s="182"/>
      <c r="I20" s="182"/>
      <c r="J20" s="182"/>
    </row>
    <row r="21" spans="1:10" ht="36.75" customHeight="1">
      <c r="A21" s="690"/>
      <c r="B21" s="682"/>
      <c r="C21" s="683"/>
      <c r="D21" s="683"/>
      <c r="E21" s="639" t="s">
        <v>428</v>
      </c>
      <c r="F21" s="636">
        <v>127800</v>
      </c>
      <c r="G21" s="636">
        <v>125520</v>
      </c>
      <c r="H21" s="182"/>
      <c r="I21" s="182"/>
      <c r="J21" s="182"/>
    </row>
    <row r="22" spans="1:10" ht="36.75" customHeight="1">
      <c r="A22" s="690"/>
      <c r="B22" s="682"/>
      <c r="C22" s="683"/>
      <c r="D22" s="683"/>
      <c r="E22" s="639" t="s">
        <v>429</v>
      </c>
      <c r="F22" s="636">
        <v>68282</v>
      </c>
      <c r="G22" s="636">
        <v>67425</v>
      </c>
      <c r="H22" s="182"/>
      <c r="I22" s="182"/>
      <c r="J22" s="182"/>
    </row>
    <row r="23" spans="1:10" ht="36.75" customHeight="1">
      <c r="A23" s="690"/>
      <c r="B23" s="682"/>
      <c r="C23" s="683"/>
      <c r="D23" s="683"/>
      <c r="E23" s="639" t="s">
        <v>426</v>
      </c>
      <c r="F23" s="636">
        <v>305246</v>
      </c>
      <c r="G23" s="636">
        <v>307921</v>
      </c>
      <c r="H23" s="182"/>
      <c r="I23" s="182"/>
      <c r="J23" s="182"/>
    </row>
    <row r="24" spans="1:10" ht="73.5" customHeight="1">
      <c r="A24" s="684">
        <v>7</v>
      </c>
      <c r="B24" s="695" t="s">
        <v>391</v>
      </c>
      <c r="C24" s="716">
        <v>0.29909999999999998</v>
      </c>
      <c r="D24" s="716">
        <v>0.4042</v>
      </c>
      <c r="E24" s="640" t="s">
        <v>357</v>
      </c>
      <c r="F24" s="634">
        <f>Reprobación!O44</f>
        <v>92111</v>
      </c>
      <c r="G24" s="634">
        <f>Reprobación!R44</f>
        <v>126043</v>
      </c>
      <c r="H24" s="182"/>
      <c r="I24" s="182"/>
      <c r="J24" s="182"/>
    </row>
    <row r="25" spans="1:10" ht="39" customHeight="1">
      <c r="A25" s="713"/>
      <c r="B25" s="715"/>
      <c r="C25" s="717"/>
      <c r="D25" s="717"/>
      <c r="E25" s="641" t="s">
        <v>179</v>
      </c>
      <c r="F25" s="642">
        <f>Reprobación!P44</f>
        <v>307921</v>
      </c>
      <c r="G25" s="642">
        <f>Reprobación!S44</f>
        <v>311816</v>
      </c>
      <c r="H25" s="182"/>
      <c r="I25" s="182"/>
      <c r="J25" s="182"/>
    </row>
    <row r="26" spans="1:10" ht="39" customHeight="1">
      <c r="A26" s="714">
        <v>8</v>
      </c>
      <c r="B26" s="718" t="s">
        <v>358</v>
      </c>
      <c r="C26" s="719">
        <v>0.54</v>
      </c>
      <c r="D26" s="721">
        <v>0.54400000000000004</v>
      </c>
      <c r="E26" s="643" t="s">
        <v>463</v>
      </c>
      <c r="F26" s="644">
        <f>'Tasa de Egreso'!B44</f>
        <v>67906</v>
      </c>
      <c r="G26" s="644">
        <f>'Tasa de Egreso'!E44</f>
        <v>68042</v>
      </c>
      <c r="H26" s="182"/>
      <c r="I26" s="182"/>
      <c r="J26" s="182"/>
    </row>
    <row r="27" spans="1:10" ht="57" customHeight="1">
      <c r="A27" s="690"/>
      <c r="B27" s="682"/>
      <c r="C27" s="720"/>
      <c r="D27" s="683"/>
      <c r="E27" s="639" t="s">
        <v>359</v>
      </c>
      <c r="F27" s="636">
        <f>'Tasa de Egreso'!C44</f>
        <v>125740</v>
      </c>
      <c r="G27" s="636">
        <f>'Tasa de Egreso'!F44</f>
        <v>124986</v>
      </c>
      <c r="H27" s="182"/>
      <c r="I27" s="182"/>
      <c r="J27" s="182"/>
    </row>
    <row r="28" spans="1:10" ht="48.75" customHeight="1">
      <c r="A28" s="684">
        <v>9</v>
      </c>
      <c r="B28" s="695" t="s">
        <v>360</v>
      </c>
      <c r="C28" s="687">
        <v>0.872</v>
      </c>
      <c r="D28" s="687">
        <v>0.85719999999999996</v>
      </c>
      <c r="E28" s="633" t="s">
        <v>182</v>
      </c>
      <c r="F28" s="634">
        <v>53278</v>
      </c>
      <c r="G28" s="634">
        <f>Titulación!B44</f>
        <v>51423</v>
      </c>
      <c r="H28" s="182"/>
      <c r="I28" s="182"/>
      <c r="J28" s="182"/>
    </row>
    <row r="29" spans="1:10" ht="39" customHeight="1">
      <c r="A29" s="685"/>
      <c r="B29" s="695"/>
      <c r="C29" s="687"/>
      <c r="D29" s="687"/>
      <c r="E29" s="633" t="s">
        <v>117</v>
      </c>
      <c r="F29" s="634">
        <v>61079</v>
      </c>
      <c r="G29" s="634">
        <f>Titulación!C44</f>
        <v>59988</v>
      </c>
      <c r="H29" s="182"/>
      <c r="I29" s="182"/>
      <c r="J29" s="182"/>
    </row>
    <row r="30" spans="1:10" ht="39" customHeight="1">
      <c r="A30" s="691">
        <v>10</v>
      </c>
      <c r="B30" s="692" t="s">
        <v>136</v>
      </c>
      <c r="C30" s="696">
        <v>16111</v>
      </c>
      <c r="D30" s="696">
        <v>16284</v>
      </c>
      <c r="E30" s="637" t="s">
        <v>183</v>
      </c>
      <c r="F30" s="671">
        <v>4140713365.539999</v>
      </c>
      <c r="G30" s="671">
        <f>'Costo por alumno'!C39</f>
        <v>4255575614.6499996</v>
      </c>
      <c r="H30" s="182"/>
      <c r="I30" s="182"/>
      <c r="J30" s="182"/>
    </row>
    <row r="31" spans="1:10" ht="65.25" customHeight="1">
      <c r="A31" s="691"/>
      <c r="B31" s="692"/>
      <c r="C31" s="696"/>
      <c r="D31" s="696"/>
      <c r="E31" s="637" t="s">
        <v>398</v>
      </c>
      <c r="F31" s="671">
        <f>'Costo por alumno'!C42</f>
        <v>781132261</v>
      </c>
      <c r="G31" s="671">
        <f>'Costo por alumno'!H42</f>
        <v>873625913.4000001</v>
      </c>
      <c r="H31" s="182"/>
      <c r="I31" s="182"/>
      <c r="J31" s="182"/>
    </row>
    <row r="32" spans="1:10" ht="39" customHeight="1">
      <c r="A32" s="691"/>
      <c r="B32" s="692"/>
      <c r="C32" s="696"/>
      <c r="D32" s="696"/>
      <c r="E32" s="637" t="s">
        <v>179</v>
      </c>
      <c r="F32" s="638">
        <v>307921</v>
      </c>
      <c r="G32" s="638">
        <v>311816</v>
      </c>
      <c r="H32" s="182"/>
      <c r="I32" s="182"/>
      <c r="J32" s="182"/>
    </row>
    <row r="33" spans="1:10" s="185" customFormat="1" ht="39" customHeight="1">
      <c r="A33" s="684">
        <v>11</v>
      </c>
      <c r="B33" s="695" t="s">
        <v>390</v>
      </c>
      <c r="C33" s="697">
        <v>20</v>
      </c>
      <c r="D33" s="697">
        <v>20</v>
      </c>
      <c r="E33" s="633" t="s">
        <v>179</v>
      </c>
      <c r="F33" s="634">
        <v>307921</v>
      </c>
      <c r="G33" s="634">
        <v>311816</v>
      </c>
      <c r="H33" s="184"/>
      <c r="I33" s="184"/>
      <c r="J33" s="184"/>
    </row>
    <row r="34" spans="1:10" s="185" customFormat="1" ht="39" customHeight="1">
      <c r="A34" s="685"/>
      <c r="B34" s="695"/>
      <c r="C34" s="697"/>
      <c r="D34" s="697"/>
      <c r="E34" s="633" t="s">
        <v>185</v>
      </c>
      <c r="F34" s="634">
        <v>15706</v>
      </c>
      <c r="G34" s="634">
        <v>15662</v>
      </c>
      <c r="H34" s="184"/>
      <c r="I34" s="184"/>
      <c r="J34" s="184"/>
    </row>
    <row r="35" spans="1:10" ht="39" customHeight="1">
      <c r="A35" s="691">
        <v>12</v>
      </c>
      <c r="B35" s="692" t="s">
        <v>186</v>
      </c>
      <c r="C35" s="694">
        <v>4.7E-2</v>
      </c>
      <c r="D35" s="694">
        <v>5.3999999999999999E-2</v>
      </c>
      <c r="E35" s="637" t="s">
        <v>187</v>
      </c>
      <c r="F35" s="638">
        <v>14518</v>
      </c>
      <c r="G35" s="638">
        <v>16902</v>
      </c>
      <c r="H35" s="182"/>
      <c r="I35" s="182"/>
      <c r="J35" s="182"/>
    </row>
    <row r="36" spans="1:10" ht="39" customHeight="1">
      <c r="A36" s="691"/>
      <c r="B36" s="692"/>
      <c r="C36" s="694"/>
      <c r="D36" s="694"/>
      <c r="E36" s="637" t="s">
        <v>179</v>
      </c>
      <c r="F36" s="638">
        <v>307921</v>
      </c>
      <c r="G36" s="638">
        <v>311816</v>
      </c>
      <c r="H36" s="182"/>
      <c r="I36" s="182"/>
      <c r="J36" s="182"/>
    </row>
    <row r="37" spans="1:10" ht="39" customHeight="1">
      <c r="A37" s="684">
        <v>13</v>
      </c>
      <c r="B37" s="695" t="s">
        <v>361</v>
      </c>
      <c r="C37" s="697">
        <v>10</v>
      </c>
      <c r="D37" s="697">
        <v>10</v>
      </c>
      <c r="E37" s="633" t="s">
        <v>188</v>
      </c>
      <c r="F37" s="634">
        <v>307921</v>
      </c>
      <c r="G37" s="634">
        <v>311816</v>
      </c>
      <c r="H37" s="182"/>
      <c r="I37" s="182"/>
      <c r="J37" s="182"/>
    </row>
    <row r="38" spans="1:10" ht="39" customHeight="1">
      <c r="A38" s="684"/>
      <c r="B38" s="695"/>
      <c r="C38" s="697"/>
      <c r="D38" s="697"/>
      <c r="E38" s="633" t="s">
        <v>189</v>
      </c>
      <c r="F38" s="634">
        <v>31861</v>
      </c>
      <c r="G38" s="634">
        <v>31861</v>
      </c>
      <c r="H38" s="182"/>
      <c r="I38" s="182"/>
      <c r="J38" s="182"/>
    </row>
    <row r="39" spans="1:10" ht="39" customHeight="1">
      <c r="A39" s="691">
        <v>14</v>
      </c>
      <c r="B39" s="692" t="s">
        <v>362</v>
      </c>
      <c r="C39" s="712">
        <v>1.2</v>
      </c>
      <c r="D39" s="712">
        <v>1.2</v>
      </c>
      <c r="E39" s="637" t="s">
        <v>190</v>
      </c>
      <c r="F39" s="638">
        <v>9360</v>
      </c>
      <c r="G39" s="638">
        <v>9360</v>
      </c>
      <c r="H39" s="182"/>
      <c r="I39" s="422"/>
      <c r="J39" s="422"/>
    </row>
    <row r="40" spans="1:10" ht="39" customHeight="1">
      <c r="A40" s="691"/>
      <c r="B40" s="692"/>
      <c r="C40" s="712"/>
      <c r="D40" s="712"/>
      <c r="E40" s="637" t="s">
        <v>191</v>
      </c>
      <c r="F40" s="638">
        <v>7605</v>
      </c>
      <c r="G40" s="638">
        <v>7605</v>
      </c>
      <c r="H40" s="182"/>
      <c r="I40" s="182"/>
      <c r="J40" s="182"/>
    </row>
    <row r="41" spans="1:10" ht="39" customHeight="1">
      <c r="A41" s="645">
        <v>15</v>
      </c>
      <c r="B41" s="646" t="s">
        <v>192</v>
      </c>
      <c r="C41" s="647"/>
      <c r="D41" s="647"/>
      <c r="E41" s="633" t="s">
        <v>193</v>
      </c>
      <c r="F41" s="648">
        <v>139967</v>
      </c>
      <c r="G41" s="648">
        <v>19830</v>
      </c>
      <c r="H41" s="182"/>
      <c r="I41" s="182"/>
      <c r="J41" s="182"/>
    </row>
    <row r="42" spans="1:10" ht="39" customHeight="1">
      <c r="A42" s="649">
        <v>16</v>
      </c>
      <c r="B42" s="650" t="s">
        <v>364</v>
      </c>
      <c r="C42" s="651"/>
      <c r="D42" s="651"/>
      <c r="E42" s="635" t="s">
        <v>363</v>
      </c>
      <c r="F42" s="652">
        <f>'SERV-TEC'!B14</f>
        <v>14606</v>
      </c>
      <c r="G42" s="652">
        <f>'SERV-TEC'!B15</f>
        <v>16625</v>
      </c>
      <c r="H42" s="182"/>
      <c r="I42" s="182"/>
      <c r="J42" s="182"/>
    </row>
    <row r="43" spans="1:10" ht="38.25" customHeight="1">
      <c r="A43" s="653">
        <v>17</v>
      </c>
      <c r="B43" s="654" t="s">
        <v>458</v>
      </c>
      <c r="C43" s="655"/>
      <c r="D43" s="655"/>
      <c r="E43" s="656" t="s">
        <v>411</v>
      </c>
      <c r="F43" s="657">
        <f>'CERT-COMP'!E51</f>
        <v>74753</v>
      </c>
      <c r="G43" s="657">
        <f>'CERT-COMP'!F51</f>
        <v>121394</v>
      </c>
      <c r="H43" s="182"/>
      <c r="I43" s="182"/>
      <c r="J43" s="182"/>
    </row>
    <row r="44" spans="1:10" ht="39" customHeight="1">
      <c r="A44" s="708">
        <v>18</v>
      </c>
      <c r="B44" s="709" t="s">
        <v>68</v>
      </c>
      <c r="C44" s="710">
        <v>3.4000000000000002E-2</v>
      </c>
      <c r="D44" s="710">
        <v>3.4000000000000002E-2</v>
      </c>
      <c r="E44" s="658" t="s">
        <v>194</v>
      </c>
      <c r="F44" s="659">
        <v>10545</v>
      </c>
      <c r="G44" s="659">
        <v>10665</v>
      </c>
      <c r="H44" s="182"/>
      <c r="I44" s="182"/>
      <c r="J44" s="182"/>
    </row>
    <row r="45" spans="1:10" ht="39" customHeight="1">
      <c r="A45" s="691"/>
      <c r="B45" s="692"/>
      <c r="C45" s="694"/>
      <c r="D45" s="694"/>
      <c r="E45" s="637" t="s">
        <v>179</v>
      </c>
      <c r="F45" s="638">
        <v>307921</v>
      </c>
      <c r="G45" s="638">
        <v>311816</v>
      </c>
      <c r="H45" s="182"/>
      <c r="I45" s="182"/>
      <c r="J45" s="182"/>
    </row>
    <row r="46" spans="1:10" ht="39" customHeight="1">
      <c r="A46" s="684">
        <v>19</v>
      </c>
      <c r="B46" s="695" t="s">
        <v>195</v>
      </c>
      <c r="C46" s="687">
        <v>0.82699999999999996</v>
      </c>
      <c r="D46" s="687">
        <v>0.85299999999999998</v>
      </c>
      <c r="E46" s="633" t="s">
        <v>196</v>
      </c>
      <c r="F46" s="634">
        <v>246028</v>
      </c>
      <c r="G46" s="634">
        <v>266054</v>
      </c>
      <c r="H46" s="182"/>
      <c r="I46" s="182"/>
      <c r="J46" s="182"/>
    </row>
    <row r="47" spans="1:10" ht="39" customHeight="1">
      <c r="A47" s="685"/>
      <c r="B47" s="695"/>
      <c r="C47" s="711"/>
      <c r="D47" s="687"/>
      <c r="E47" s="633" t="s">
        <v>179</v>
      </c>
      <c r="F47" s="634">
        <v>307921</v>
      </c>
      <c r="G47" s="634">
        <v>311816</v>
      </c>
      <c r="H47" s="182"/>
      <c r="I47" s="182"/>
      <c r="J47" s="182"/>
    </row>
    <row r="48" spans="1:10" ht="9" customHeight="1">
      <c r="A48" s="660"/>
      <c r="B48" s="661"/>
      <c r="C48" s="662"/>
      <c r="D48" s="663"/>
      <c r="E48" s="661"/>
      <c r="F48" s="664"/>
      <c r="G48" s="664"/>
      <c r="H48" s="182"/>
      <c r="I48" s="182"/>
      <c r="J48" s="182"/>
    </row>
    <row r="49" spans="1:10" ht="15">
      <c r="A49" s="689" t="s">
        <v>396</v>
      </c>
      <c r="B49" s="689"/>
      <c r="C49" s="689"/>
      <c r="D49" s="689"/>
      <c r="E49" s="689"/>
      <c r="F49" s="689"/>
      <c r="G49" s="689"/>
      <c r="H49" s="182"/>
      <c r="I49" s="182"/>
      <c r="J49" s="182"/>
    </row>
    <row r="50" spans="1:10" ht="35.1" customHeight="1">
      <c r="A50" s="703">
        <v>20</v>
      </c>
      <c r="B50" s="704" t="s">
        <v>389</v>
      </c>
      <c r="C50" s="687">
        <v>0.215</v>
      </c>
      <c r="D50" s="687">
        <v>0.23100000000000001</v>
      </c>
      <c r="E50" s="665" t="s">
        <v>197</v>
      </c>
      <c r="F50" s="666">
        <v>327125.75745099987</v>
      </c>
      <c r="G50" s="666">
        <f>'C-PSP '!G11</f>
        <v>364874.22713000007</v>
      </c>
      <c r="H50" s="182"/>
      <c r="I50" s="182"/>
      <c r="J50" s="182"/>
    </row>
    <row r="51" spans="1:10" ht="35.1" customHeight="1">
      <c r="A51" s="703"/>
      <c r="B51" s="704"/>
      <c r="C51" s="687"/>
      <c r="D51" s="687"/>
      <c r="E51" s="665" t="s">
        <v>143</v>
      </c>
      <c r="F51" s="666">
        <v>1521741.574</v>
      </c>
      <c r="G51" s="666">
        <f>'C-PSP '!G12</f>
        <v>1581332.3219999999</v>
      </c>
      <c r="H51" s="182"/>
      <c r="I51" s="182"/>
      <c r="J51" s="182"/>
    </row>
    <row r="52" spans="1:10" ht="35.1" customHeight="1">
      <c r="A52" s="698">
        <v>21</v>
      </c>
      <c r="B52" s="700" t="s">
        <v>440</v>
      </c>
      <c r="C52" s="694">
        <v>0.998</v>
      </c>
      <c r="D52" s="694">
        <v>0.996</v>
      </c>
      <c r="E52" s="669" t="s">
        <v>146</v>
      </c>
      <c r="F52" s="668">
        <v>1521741.574</v>
      </c>
      <c r="G52" s="668">
        <f>EPRT!G11</f>
        <v>1581332.3219999999</v>
      </c>
      <c r="H52" s="182"/>
      <c r="I52" s="182"/>
      <c r="J52" s="182"/>
    </row>
    <row r="53" spans="1:10" ht="35.1" customHeight="1">
      <c r="A53" s="699"/>
      <c r="B53" s="701"/>
      <c r="C53" s="702"/>
      <c r="D53" s="694"/>
      <c r="E53" s="669" t="s">
        <v>147</v>
      </c>
      <c r="F53" s="668">
        <v>1524483.65</v>
      </c>
      <c r="G53" s="668">
        <f>EPRT!G12</f>
        <v>1587193</v>
      </c>
      <c r="H53" s="182"/>
      <c r="I53" s="182"/>
      <c r="J53" s="182"/>
    </row>
    <row r="54" spans="1:10" ht="39" customHeight="1">
      <c r="A54" s="703">
        <v>22</v>
      </c>
      <c r="B54" s="704" t="s">
        <v>441</v>
      </c>
      <c r="C54" s="705">
        <v>0.999</v>
      </c>
      <c r="D54" s="706">
        <v>1</v>
      </c>
      <c r="E54" s="665" t="s">
        <v>150</v>
      </c>
      <c r="F54" s="666">
        <v>1470588.7209999999</v>
      </c>
      <c r="G54" s="666">
        <f>EPR!G11</f>
        <v>1532193.57</v>
      </c>
      <c r="H54" s="182"/>
      <c r="I54" s="182"/>
      <c r="J54" s="182"/>
    </row>
    <row r="55" spans="1:10" ht="39" customHeight="1">
      <c r="A55" s="703"/>
      <c r="B55" s="704"/>
      <c r="C55" s="705"/>
      <c r="D55" s="707"/>
      <c r="E55" s="665" t="s">
        <v>464</v>
      </c>
      <c r="F55" s="666">
        <v>1471983.65</v>
      </c>
      <c r="G55" s="666">
        <f>EPR!G12</f>
        <v>1532193.57</v>
      </c>
      <c r="H55" s="182"/>
      <c r="I55" s="182"/>
      <c r="J55" s="182"/>
    </row>
    <row r="56" spans="1:10" ht="41.25" customHeight="1">
      <c r="A56" s="698">
        <v>23</v>
      </c>
      <c r="B56" s="700" t="s">
        <v>459</v>
      </c>
      <c r="C56" s="694">
        <v>0.998</v>
      </c>
      <c r="D56" s="694">
        <v>0.996</v>
      </c>
      <c r="E56" s="669" t="s">
        <v>154</v>
      </c>
      <c r="F56" s="668">
        <v>1474213.6429999999</v>
      </c>
      <c r="G56" s="668">
        <f>EGC!G11</f>
        <v>1522202.77</v>
      </c>
      <c r="H56" s="182"/>
      <c r="I56" s="182"/>
      <c r="J56" s="182"/>
    </row>
    <row r="57" spans="1:10" ht="41.25" customHeight="1">
      <c r="A57" s="699"/>
      <c r="B57" s="701"/>
      <c r="C57" s="702"/>
      <c r="D57" s="694"/>
      <c r="E57" s="669" t="s">
        <v>198</v>
      </c>
      <c r="F57" s="668">
        <v>1476955.71</v>
      </c>
      <c r="G57" s="668">
        <f>EGC!G12</f>
        <v>1528064.0179999999</v>
      </c>
    </row>
    <row r="58" spans="1:10" ht="40.5" customHeight="1">
      <c r="A58" s="703">
        <v>24</v>
      </c>
      <c r="B58" s="704" t="s">
        <v>442</v>
      </c>
      <c r="C58" s="687">
        <v>1</v>
      </c>
      <c r="D58" s="687">
        <v>1</v>
      </c>
      <c r="E58" s="665" t="s">
        <v>158</v>
      </c>
      <c r="F58" s="666">
        <v>47527.930999999997</v>
      </c>
      <c r="G58" s="666">
        <f>EGI!G11</f>
        <v>60978.05</v>
      </c>
    </row>
    <row r="59" spans="1:10" ht="40.5" customHeight="1">
      <c r="A59" s="703"/>
      <c r="B59" s="704"/>
      <c r="C59" s="687"/>
      <c r="D59" s="687"/>
      <c r="E59" s="665" t="s">
        <v>159</v>
      </c>
      <c r="F59" s="666">
        <v>47527.94</v>
      </c>
      <c r="G59" s="666">
        <f>EGI!G12</f>
        <v>60978.05</v>
      </c>
    </row>
    <row r="60" spans="1:10" ht="35.1" customHeight="1">
      <c r="A60" s="698">
        <v>25</v>
      </c>
      <c r="B60" s="700" t="s">
        <v>443</v>
      </c>
      <c r="C60" s="694">
        <v>3.4299999999999997E-2</v>
      </c>
      <c r="D60" s="694">
        <v>3.1E-2</v>
      </c>
      <c r="E60" s="669" t="s">
        <v>163</v>
      </c>
      <c r="F60" s="668">
        <v>51152.853000000003</v>
      </c>
      <c r="G60" s="668">
        <f>AUTOF!G11</f>
        <v>49138.752</v>
      </c>
    </row>
    <row r="61" spans="1:10" ht="35.1" customHeight="1">
      <c r="A61" s="699"/>
      <c r="B61" s="701"/>
      <c r="C61" s="702"/>
      <c r="D61" s="694"/>
      <c r="E61" s="669" t="s">
        <v>164</v>
      </c>
      <c r="F61" s="668">
        <v>1521741.574</v>
      </c>
      <c r="G61" s="668">
        <f>AUTOF!G12</f>
        <v>1581332.3219999999</v>
      </c>
    </row>
    <row r="62" spans="1:10" ht="35.1" customHeight="1">
      <c r="A62" s="703">
        <v>26</v>
      </c>
      <c r="B62" s="704" t="s">
        <v>444</v>
      </c>
      <c r="C62" s="687">
        <v>0.98399999999999999</v>
      </c>
      <c r="D62" s="687">
        <v>0.9</v>
      </c>
      <c r="E62" s="665" t="s">
        <v>167</v>
      </c>
      <c r="F62" s="666">
        <v>51638.898000000001</v>
      </c>
      <c r="G62" s="666">
        <f>CAIP!G11</f>
        <v>49482.362999999998</v>
      </c>
    </row>
    <row r="63" spans="1:10" ht="35.1" customHeight="1">
      <c r="A63" s="703"/>
      <c r="B63" s="704"/>
      <c r="C63" s="687"/>
      <c r="D63" s="687"/>
      <c r="E63" s="665" t="s">
        <v>168</v>
      </c>
      <c r="F63" s="666">
        <v>52500</v>
      </c>
      <c r="G63" s="666">
        <f>CAIP!G12</f>
        <v>55000</v>
      </c>
    </row>
    <row r="64" spans="1:10" ht="45" customHeight="1">
      <c r="A64" s="698">
        <v>27</v>
      </c>
      <c r="B64" s="700" t="s">
        <v>445</v>
      </c>
      <c r="C64" s="694">
        <v>0.99772804691389116</v>
      </c>
      <c r="D64" s="694">
        <v>0.996</v>
      </c>
      <c r="E64" s="669" t="s">
        <v>171</v>
      </c>
      <c r="F64" s="668">
        <v>1521741.574</v>
      </c>
      <c r="G64" s="668">
        <f>CNPR!G11</f>
        <v>1581332.3219999999</v>
      </c>
    </row>
    <row r="65" spans="1:7" ht="45" customHeight="1">
      <c r="A65" s="699"/>
      <c r="B65" s="701"/>
      <c r="C65" s="702"/>
      <c r="D65" s="694"/>
      <c r="E65" s="669" t="s">
        <v>172</v>
      </c>
      <c r="F65" s="668">
        <v>1524483.65</v>
      </c>
      <c r="G65" s="668">
        <f>CNPR!G12</f>
        <v>1587193.57</v>
      </c>
    </row>
    <row r="66" spans="1:7" ht="14.25">
      <c r="A66" s="183"/>
      <c r="B66" s="186"/>
      <c r="C66" s="183"/>
      <c r="D66" s="183"/>
      <c r="E66" s="183"/>
      <c r="F66" s="183"/>
      <c r="G66" s="183"/>
    </row>
  </sheetData>
  <mergeCells count="99">
    <mergeCell ref="A5:G5"/>
    <mergeCell ref="A9:G9"/>
    <mergeCell ref="A10:A11"/>
    <mergeCell ref="B10:B11"/>
    <mergeCell ref="C10:C11"/>
    <mergeCell ref="D10:D11"/>
    <mergeCell ref="A12:A13"/>
    <mergeCell ref="B12:B13"/>
    <mergeCell ref="C12:C13"/>
    <mergeCell ref="D12:D13"/>
    <mergeCell ref="A14:A15"/>
    <mergeCell ref="B14:B15"/>
    <mergeCell ref="C14:C15"/>
    <mergeCell ref="D14:D15"/>
    <mergeCell ref="A16:A17"/>
    <mergeCell ref="B16:B17"/>
    <mergeCell ref="C16:C17"/>
    <mergeCell ref="D16:D17"/>
    <mergeCell ref="A18:A19"/>
    <mergeCell ref="B18:B19"/>
    <mergeCell ref="C18:C19"/>
    <mergeCell ref="D18:D19"/>
    <mergeCell ref="A20:A23"/>
    <mergeCell ref="B20:B23"/>
    <mergeCell ref="C20:C23"/>
    <mergeCell ref="D20:D23"/>
    <mergeCell ref="A24:A25"/>
    <mergeCell ref="B24:B25"/>
    <mergeCell ref="C24:C25"/>
    <mergeCell ref="D24:D25"/>
    <mergeCell ref="A26:A27"/>
    <mergeCell ref="B26:B27"/>
    <mergeCell ref="C26:C27"/>
    <mergeCell ref="D26:D27"/>
    <mergeCell ref="A28:A29"/>
    <mergeCell ref="B28:B29"/>
    <mergeCell ref="C28:C29"/>
    <mergeCell ref="D28:D29"/>
    <mergeCell ref="A30:A32"/>
    <mergeCell ref="B30:B32"/>
    <mergeCell ref="C30:C32"/>
    <mergeCell ref="D30:D32"/>
    <mergeCell ref="A33:A34"/>
    <mergeCell ref="B33:B34"/>
    <mergeCell ref="C33:C34"/>
    <mergeCell ref="D33:D34"/>
    <mergeCell ref="A35:A36"/>
    <mergeCell ref="B35:B36"/>
    <mergeCell ref="C35:C36"/>
    <mergeCell ref="D35:D36"/>
    <mergeCell ref="A37:A38"/>
    <mergeCell ref="B37:B38"/>
    <mergeCell ref="C37:C38"/>
    <mergeCell ref="D37:D38"/>
    <mergeCell ref="A50:A51"/>
    <mergeCell ref="B50:B51"/>
    <mergeCell ref="C50:C51"/>
    <mergeCell ref="D50:D51"/>
    <mergeCell ref="A39:A40"/>
    <mergeCell ref="B39:B40"/>
    <mergeCell ref="C39:C40"/>
    <mergeCell ref="D39:D40"/>
    <mergeCell ref="A44:A45"/>
    <mergeCell ref="B44:B45"/>
    <mergeCell ref="C44:C45"/>
    <mergeCell ref="D44:D45"/>
    <mergeCell ref="A46:A47"/>
    <mergeCell ref="B46:B47"/>
    <mergeCell ref="C46:C47"/>
    <mergeCell ref="D46:D47"/>
    <mergeCell ref="A49:G49"/>
    <mergeCell ref="A52:A53"/>
    <mergeCell ref="B52:B53"/>
    <mergeCell ref="C52:C53"/>
    <mergeCell ref="D52:D53"/>
    <mergeCell ref="A54:A55"/>
    <mergeCell ref="B54:B55"/>
    <mergeCell ref="C54:C55"/>
    <mergeCell ref="D54:D55"/>
    <mergeCell ref="A56:A57"/>
    <mergeCell ref="B56:B57"/>
    <mergeCell ref="C56:C57"/>
    <mergeCell ref="D56:D57"/>
    <mergeCell ref="A58:A59"/>
    <mergeCell ref="B58:B59"/>
    <mergeCell ref="C58:C59"/>
    <mergeCell ref="D58:D59"/>
    <mergeCell ref="A64:A65"/>
    <mergeCell ref="B64:B65"/>
    <mergeCell ref="C64:C65"/>
    <mergeCell ref="D64:D65"/>
    <mergeCell ref="A60:A61"/>
    <mergeCell ref="B60:B61"/>
    <mergeCell ref="C60:C61"/>
    <mergeCell ref="D60:D61"/>
    <mergeCell ref="A62:A63"/>
    <mergeCell ref="B62:B63"/>
    <mergeCell ref="C62:C63"/>
    <mergeCell ref="D62:D63"/>
  </mergeCells>
  <printOptions horizontalCentered="1"/>
  <pageMargins left="0.70866141732283472" right="0.70866141732283472" top="0.74803149606299213" bottom="0.74803149606299213" header="0.31496062992125984" footer="0.31496062992125984"/>
  <pageSetup orientation="portrait" r:id="rId1"/>
  <headerFooter>
    <oddFooter>&amp;L&amp;"Arial,Cursiva"&amp;8* Información preliminar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9">
    <pageSetUpPr fitToPage="1"/>
  </sheetPr>
  <dimension ref="A6:D44"/>
  <sheetViews>
    <sheetView topLeftCell="A16" zoomScaleNormal="100" workbookViewId="0">
      <selection activeCell="H17" sqref="H17"/>
    </sheetView>
  </sheetViews>
  <sheetFormatPr baseColWidth="10" defaultRowHeight="15"/>
  <cols>
    <col min="1" max="1" width="22.7109375" customWidth="1"/>
    <col min="2" max="4" width="15.28515625" customWidth="1"/>
  </cols>
  <sheetData>
    <row r="6" spans="1:4" ht="18.75">
      <c r="A6" s="737" t="s">
        <v>79</v>
      </c>
      <c r="B6" s="737"/>
      <c r="C6" s="737"/>
      <c r="D6" s="737"/>
    </row>
    <row r="7" spans="1:4" ht="15.75" thickBot="1"/>
    <row r="8" spans="1:4" s="90" customFormat="1" ht="12" customHeight="1" thickBot="1">
      <c r="A8" s="744" t="s">
        <v>1</v>
      </c>
      <c r="B8" s="746" t="s">
        <v>273</v>
      </c>
      <c r="C8" s="747"/>
      <c r="D8" s="748"/>
    </row>
    <row r="9" spans="1:4" s="90" customFormat="1" ht="116.25" customHeight="1" thickBot="1">
      <c r="A9" s="745"/>
      <c r="B9" s="257" t="s">
        <v>270</v>
      </c>
      <c r="C9" s="258" t="s">
        <v>271</v>
      </c>
      <c r="D9" s="259" t="s">
        <v>272</v>
      </c>
    </row>
    <row r="10" spans="1:4" s="78" customFormat="1" ht="12.75">
      <c r="A10" s="260" t="s">
        <v>9</v>
      </c>
      <c r="B10" s="261">
        <v>930</v>
      </c>
      <c r="C10" s="262">
        <v>1021</v>
      </c>
      <c r="D10" s="263">
        <f>IF(C10=0,0,(B10/C10)*100)</f>
        <v>91.087169441723802</v>
      </c>
    </row>
    <row r="11" spans="1:4" s="78" customFormat="1" ht="12.75">
      <c r="A11" s="264" t="s">
        <v>12</v>
      </c>
      <c r="B11" s="265">
        <v>1238</v>
      </c>
      <c r="C11" s="266">
        <v>1348</v>
      </c>
      <c r="D11" s="267">
        <f t="shared" ref="D11:D44" si="0">IF(C11=0,0,(B11/C11)*100)</f>
        <v>91.839762611275972</v>
      </c>
    </row>
    <row r="12" spans="1:4" s="78" customFormat="1" ht="12.75">
      <c r="A12" s="260" t="s">
        <v>13</v>
      </c>
      <c r="B12" s="268">
        <v>422</v>
      </c>
      <c r="C12" s="269">
        <v>455</v>
      </c>
      <c r="D12" s="270">
        <f t="shared" si="0"/>
        <v>92.747252747252745</v>
      </c>
    </row>
    <row r="13" spans="1:4" s="78" customFormat="1" ht="12.75">
      <c r="A13" s="264" t="s">
        <v>14</v>
      </c>
      <c r="B13" s="265">
        <v>289</v>
      </c>
      <c r="C13" s="266">
        <v>337</v>
      </c>
      <c r="D13" s="267">
        <f t="shared" si="0"/>
        <v>85.7566765578635</v>
      </c>
    </row>
    <row r="14" spans="1:4" s="78" customFormat="1" ht="12.75">
      <c r="A14" s="260" t="s">
        <v>17</v>
      </c>
      <c r="B14" s="268">
        <v>1686</v>
      </c>
      <c r="C14" s="269">
        <v>1717</v>
      </c>
      <c r="D14" s="270">
        <f t="shared" si="0"/>
        <v>98.194525334886436</v>
      </c>
    </row>
    <row r="15" spans="1:4" s="78" customFormat="1" ht="12.75">
      <c r="A15" s="264" t="s">
        <v>18</v>
      </c>
      <c r="B15" s="265">
        <v>259</v>
      </c>
      <c r="C15" s="266">
        <v>288</v>
      </c>
      <c r="D15" s="267">
        <f t="shared" si="0"/>
        <v>89.930555555555557</v>
      </c>
    </row>
    <row r="16" spans="1:4" s="78" customFormat="1" ht="12.75">
      <c r="A16" s="260" t="s">
        <v>15</v>
      </c>
      <c r="B16" s="268">
        <v>1459</v>
      </c>
      <c r="C16" s="269">
        <v>1704</v>
      </c>
      <c r="D16" s="270">
        <f t="shared" si="0"/>
        <v>85.622065727699521</v>
      </c>
    </row>
    <row r="17" spans="1:4" s="78" customFormat="1" ht="12.75">
      <c r="A17" s="264" t="s">
        <v>16</v>
      </c>
      <c r="B17" s="265">
        <v>1718</v>
      </c>
      <c r="C17" s="266">
        <v>1887</v>
      </c>
      <c r="D17" s="267">
        <f t="shared" si="0"/>
        <v>91.043985161632222</v>
      </c>
    </row>
    <row r="18" spans="1:4" s="78" customFormat="1" ht="12.75">
      <c r="A18" s="260" t="s">
        <v>19</v>
      </c>
      <c r="B18" s="268">
        <v>275</v>
      </c>
      <c r="C18" s="269">
        <v>403</v>
      </c>
      <c r="D18" s="270">
        <f t="shared" si="0"/>
        <v>68.238213399503721</v>
      </c>
    </row>
    <row r="19" spans="1:4" s="78" customFormat="1" ht="12.75">
      <c r="A19" s="264" t="s">
        <v>20</v>
      </c>
      <c r="B19" s="265">
        <v>4477</v>
      </c>
      <c r="C19" s="266">
        <v>4743</v>
      </c>
      <c r="D19" s="267">
        <f t="shared" si="0"/>
        <v>94.39173518869913</v>
      </c>
    </row>
    <row r="20" spans="1:4" s="78" customFormat="1" ht="12.75">
      <c r="A20" s="260" t="s">
        <v>21</v>
      </c>
      <c r="B20" s="268">
        <v>760</v>
      </c>
      <c r="C20" s="269">
        <v>1363</v>
      </c>
      <c r="D20" s="270">
        <f t="shared" si="0"/>
        <v>55.759354365370505</v>
      </c>
    </row>
    <row r="21" spans="1:4" s="78" customFormat="1" ht="12.75">
      <c r="A21" s="264" t="s">
        <v>22</v>
      </c>
      <c r="B21" s="265">
        <v>703</v>
      </c>
      <c r="C21" s="266">
        <v>710</v>
      </c>
      <c r="D21" s="267">
        <f t="shared" si="0"/>
        <v>99.014084507042256</v>
      </c>
    </row>
    <row r="22" spans="1:4" s="78" customFormat="1" ht="12.75">
      <c r="A22" s="260" t="s">
        <v>23</v>
      </c>
      <c r="B22" s="268">
        <v>2194</v>
      </c>
      <c r="C22" s="269">
        <v>2841</v>
      </c>
      <c r="D22" s="270">
        <f t="shared" si="0"/>
        <v>77.226328757479763</v>
      </c>
    </row>
    <row r="23" spans="1:4" s="78" customFormat="1" ht="12.75">
      <c r="A23" s="264" t="s">
        <v>24</v>
      </c>
      <c r="B23" s="265">
        <v>6722</v>
      </c>
      <c r="C23" s="266">
        <v>8197</v>
      </c>
      <c r="D23" s="267">
        <f t="shared" si="0"/>
        <v>82.005611809198484</v>
      </c>
    </row>
    <row r="24" spans="1:4" s="78" customFormat="1" ht="12.75">
      <c r="A24" s="260" t="s">
        <v>25</v>
      </c>
      <c r="B24" s="268">
        <v>2150</v>
      </c>
      <c r="C24" s="269">
        <v>2396</v>
      </c>
      <c r="D24" s="270">
        <f t="shared" si="0"/>
        <v>89.73288814691152</v>
      </c>
    </row>
    <row r="25" spans="1:4" s="78" customFormat="1" ht="12.75">
      <c r="A25" s="264" t="s">
        <v>26</v>
      </c>
      <c r="B25" s="265">
        <v>957</v>
      </c>
      <c r="C25" s="266">
        <v>1040</v>
      </c>
      <c r="D25" s="267">
        <f t="shared" si="0"/>
        <v>92.019230769230759</v>
      </c>
    </row>
    <row r="26" spans="1:4" s="78" customFormat="1" ht="12.75">
      <c r="A26" s="260" t="s">
        <v>27</v>
      </c>
      <c r="B26" s="268">
        <v>586</v>
      </c>
      <c r="C26" s="269">
        <v>639</v>
      </c>
      <c r="D26" s="270">
        <f t="shared" si="0"/>
        <v>91.70579029733959</v>
      </c>
    </row>
    <row r="27" spans="1:4" s="78" customFormat="1" ht="12.75">
      <c r="A27" s="264" t="s">
        <v>28</v>
      </c>
      <c r="B27" s="265">
        <v>3551</v>
      </c>
      <c r="C27" s="266">
        <v>3684</v>
      </c>
      <c r="D27" s="267">
        <f t="shared" si="0"/>
        <v>96.389793702497286</v>
      </c>
    </row>
    <row r="28" spans="1:4" s="78" customFormat="1" ht="12.75">
      <c r="A28" s="260" t="s">
        <v>29</v>
      </c>
      <c r="B28" s="268">
        <v>1562</v>
      </c>
      <c r="C28" s="269">
        <v>1681</v>
      </c>
      <c r="D28" s="270">
        <f t="shared" si="0"/>
        <v>92.92088042831648</v>
      </c>
    </row>
    <row r="29" spans="1:4" s="78" customFormat="1" ht="12.75">
      <c r="A29" s="264" t="s">
        <v>30</v>
      </c>
      <c r="B29" s="265">
        <v>723</v>
      </c>
      <c r="C29" s="266">
        <v>754</v>
      </c>
      <c r="D29" s="267">
        <f t="shared" si="0"/>
        <v>95.888594164456237</v>
      </c>
    </row>
    <row r="30" spans="1:4" s="78" customFormat="1" ht="12.75">
      <c r="A30" s="260" t="s">
        <v>31</v>
      </c>
      <c r="B30" s="268">
        <v>1697</v>
      </c>
      <c r="C30" s="269">
        <v>1830</v>
      </c>
      <c r="D30" s="270">
        <f t="shared" si="0"/>
        <v>92.732240437158481</v>
      </c>
    </row>
    <row r="31" spans="1:4" s="78" customFormat="1" ht="12.75">
      <c r="A31" s="264" t="s">
        <v>32</v>
      </c>
      <c r="B31" s="265">
        <v>921</v>
      </c>
      <c r="C31" s="266">
        <v>980</v>
      </c>
      <c r="D31" s="267">
        <f t="shared" si="0"/>
        <v>93.979591836734699</v>
      </c>
    </row>
    <row r="32" spans="1:4" s="78" customFormat="1" ht="12.75">
      <c r="A32" s="260" t="s">
        <v>33</v>
      </c>
      <c r="B32" s="268">
        <v>2244</v>
      </c>
      <c r="C32" s="269">
        <v>2335</v>
      </c>
      <c r="D32" s="270">
        <f t="shared" si="0"/>
        <v>96.102783725910072</v>
      </c>
    </row>
    <row r="33" spans="1:4" s="78" customFormat="1" ht="12.75">
      <c r="A33" s="264" t="s">
        <v>34</v>
      </c>
      <c r="B33" s="265">
        <v>1963</v>
      </c>
      <c r="C33" s="266">
        <v>2385</v>
      </c>
      <c r="D33" s="267">
        <f t="shared" si="0"/>
        <v>82.306079664570234</v>
      </c>
    </row>
    <row r="34" spans="1:4" s="78" customFormat="1" ht="12.75">
      <c r="A34" s="260" t="s">
        <v>35</v>
      </c>
      <c r="B34" s="268">
        <v>1270</v>
      </c>
      <c r="C34" s="269">
        <v>1341</v>
      </c>
      <c r="D34" s="270">
        <f t="shared" si="0"/>
        <v>94.705443698732296</v>
      </c>
    </row>
    <row r="35" spans="1:4" s="78" customFormat="1" ht="12.75">
      <c r="A35" s="264" t="s">
        <v>36</v>
      </c>
      <c r="B35" s="265">
        <v>1721</v>
      </c>
      <c r="C35" s="266">
        <v>1856</v>
      </c>
      <c r="D35" s="267">
        <f t="shared" si="0"/>
        <v>92.72629310344827</v>
      </c>
    </row>
    <row r="36" spans="1:4" s="78" customFormat="1" ht="12.75">
      <c r="A36" s="260" t="s">
        <v>37</v>
      </c>
      <c r="B36" s="268">
        <v>596</v>
      </c>
      <c r="C36" s="269">
        <v>604</v>
      </c>
      <c r="D36" s="270">
        <f t="shared" si="0"/>
        <v>98.675496688741731</v>
      </c>
    </row>
    <row r="37" spans="1:4" s="78" customFormat="1" ht="12.75">
      <c r="A37" s="264" t="s">
        <v>38</v>
      </c>
      <c r="B37" s="265">
        <v>1869</v>
      </c>
      <c r="C37" s="266">
        <v>2121</v>
      </c>
      <c r="D37" s="267">
        <f t="shared" si="0"/>
        <v>88.118811881188122</v>
      </c>
    </row>
    <row r="38" spans="1:4" s="78" customFormat="1" ht="12.75">
      <c r="A38" s="260" t="s">
        <v>39</v>
      </c>
      <c r="B38" s="268">
        <v>792</v>
      </c>
      <c r="C38" s="269">
        <v>982</v>
      </c>
      <c r="D38" s="270">
        <f t="shared" si="0"/>
        <v>80.651731160896134</v>
      </c>
    </row>
    <row r="39" spans="1:4" s="78" customFormat="1" ht="13.5" thickBot="1">
      <c r="A39" s="264" t="s">
        <v>40</v>
      </c>
      <c r="B39" s="265">
        <v>288</v>
      </c>
      <c r="C39" s="266">
        <v>292</v>
      </c>
      <c r="D39" s="267">
        <f t="shared" si="0"/>
        <v>98.630136986301366</v>
      </c>
    </row>
    <row r="40" spans="1:4" s="78" customFormat="1" ht="21.75" customHeight="1" thickBot="1">
      <c r="A40" s="271" t="s">
        <v>41</v>
      </c>
      <c r="B40" s="272">
        <f>SUM(B10:B39)</f>
        <v>46022</v>
      </c>
      <c r="C40" s="273">
        <f>SUM(C10:C39)</f>
        <v>51934</v>
      </c>
      <c r="D40" s="274">
        <f t="shared" si="0"/>
        <v>88.616320714753343</v>
      </c>
    </row>
    <row r="41" spans="1:4" s="78" customFormat="1" ht="12.75">
      <c r="A41" s="260" t="s">
        <v>78</v>
      </c>
      <c r="B41" s="268">
        <v>4513</v>
      </c>
      <c r="C41" s="269">
        <v>6851</v>
      </c>
      <c r="D41" s="270">
        <f t="shared" si="0"/>
        <v>65.87359509560649</v>
      </c>
    </row>
    <row r="42" spans="1:4" s="78" customFormat="1" ht="16.5" customHeight="1" thickBot="1">
      <c r="A42" s="264" t="s">
        <v>43</v>
      </c>
      <c r="B42" s="265">
        <v>888</v>
      </c>
      <c r="C42" s="266">
        <v>1203</v>
      </c>
      <c r="D42" s="267">
        <f t="shared" si="0"/>
        <v>73.815461346633413</v>
      </c>
    </row>
    <row r="43" spans="1:4" s="275" customFormat="1" ht="21" customHeight="1" thickBot="1">
      <c r="A43" s="271" t="s">
        <v>44</v>
      </c>
      <c r="B43" s="272">
        <f>SUM(B41:B42)</f>
        <v>5401</v>
      </c>
      <c r="C43" s="273">
        <f>SUM(C41:C42)</f>
        <v>8054</v>
      </c>
      <c r="D43" s="274">
        <f t="shared" si="0"/>
        <v>67.059846039235154</v>
      </c>
    </row>
    <row r="44" spans="1:4" s="275" customFormat="1" ht="21" customHeight="1" thickBot="1">
      <c r="A44" s="271" t="s">
        <v>274</v>
      </c>
      <c r="B44" s="272">
        <f>B40+B43</f>
        <v>51423</v>
      </c>
      <c r="C44" s="272">
        <f>C40+C43</f>
        <v>59988</v>
      </c>
      <c r="D44" s="274">
        <f t="shared" si="0"/>
        <v>85.722144428885784</v>
      </c>
    </row>
  </sheetData>
  <mergeCells count="3">
    <mergeCell ref="A6:D6"/>
    <mergeCell ref="A8:A9"/>
    <mergeCell ref="B8:D8"/>
  </mergeCells>
  <pageMargins left="0.7" right="0.7" top="0.75" bottom="0.75" header="0.3" footer="0.3"/>
  <pageSetup paperSize="5" scale="70" orientation="landscape" r:id="rId1"/>
  <drawing r:id="rId2"/>
  <legacyDrawing r:id="rId3"/>
  <oleObjects>
    <mc:AlternateContent xmlns:mc="http://schemas.openxmlformats.org/markup-compatibility/2006">
      <mc:Choice Requires="x14">
        <oleObject progId="CorelDraw.Graphic.16" shapeId="60417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1295400</xdr:colOff>
                <xdr:row>4</xdr:row>
                <xdr:rowOff>123825</xdr:rowOff>
              </to>
            </anchor>
          </objectPr>
        </oleObject>
      </mc:Choice>
      <mc:Fallback>
        <oleObject progId="CorelDraw.Graphic.16" shapeId="60417" r:id="rId4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I166"/>
  <sheetViews>
    <sheetView showGridLines="0" showWhiteSpace="0" zoomScaleNormal="100" zoomScaleSheetLayoutView="100" workbookViewId="0">
      <selection activeCell="G3" sqref="G3"/>
    </sheetView>
  </sheetViews>
  <sheetFormatPr baseColWidth="10" defaultRowHeight="15"/>
  <cols>
    <col min="1" max="1" width="20.7109375" customWidth="1"/>
    <col min="2" max="7" width="9.7109375" customWidth="1"/>
    <col min="8" max="8" width="12.7109375" customWidth="1"/>
    <col min="246" max="246" width="9.140625" customWidth="1"/>
    <col min="247" max="247" width="12.42578125" customWidth="1"/>
    <col min="248" max="253" width="8.42578125" customWidth="1"/>
    <col min="254" max="254" width="8.7109375" customWidth="1"/>
    <col min="502" max="502" width="9.140625" customWidth="1"/>
    <col min="503" max="503" width="12.42578125" customWidth="1"/>
    <col min="504" max="509" width="8.42578125" customWidth="1"/>
    <col min="510" max="510" width="8.7109375" customWidth="1"/>
    <col min="758" max="758" width="9.140625" customWidth="1"/>
    <col min="759" max="759" width="12.42578125" customWidth="1"/>
    <col min="760" max="765" width="8.42578125" customWidth="1"/>
    <col min="766" max="766" width="8.7109375" customWidth="1"/>
    <col min="1014" max="1014" width="9.140625" customWidth="1"/>
    <col min="1015" max="1015" width="12.42578125" customWidth="1"/>
    <col min="1016" max="1021" width="8.42578125" customWidth="1"/>
    <col min="1022" max="1022" width="8.7109375" customWidth="1"/>
    <col min="1270" max="1270" width="9.140625" customWidth="1"/>
    <col min="1271" max="1271" width="12.42578125" customWidth="1"/>
    <col min="1272" max="1277" width="8.42578125" customWidth="1"/>
    <col min="1278" max="1278" width="8.7109375" customWidth="1"/>
    <col min="1526" max="1526" width="9.140625" customWidth="1"/>
    <col min="1527" max="1527" width="12.42578125" customWidth="1"/>
    <col min="1528" max="1533" width="8.42578125" customWidth="1"/>
    <col min="1534" max="1534" width="8.7109375" customWidth="1"/>
    <col min="1782" max="1782" width="9.140625" customWidth="1"/>
    <col min="1783" max="1783" width="12.42578125" customWidth="1"/>
    <col min="1784" max="1789" width="8.42578125" customWidth="1"/>
    <col min="1790" max="1790" width="8.7109375" customWidth="1"/>
    <col min="2038" max="2038" width="9.140625" customWidth="1"/>
    <col min="2039" max="2039" width="12.42578125" customWidth="1"/>
    <col min="2040" max="2045" width="8.42578125" customWidth="1"/>
    <col min="2046" max="2046" width="8.7109375" customWidth="1"/>
    <col min="2294" max="2294" width="9.140625" customWidth="1"/>
    <col min="2295" max="2295" width="12.42578125" customWidth="1"/>
    <col min="2296" max="2301" width="8.42578125" customWidth="1"/>
    <col min="2302" max="2302" width="8.7109375" customWidth="1"/>
    <col min="2550" max="2550" width="9.140625" customWidth="1"/>
    <col min="2551" max="2551" width="12.42578125" customWidth="1"/>
    <col min="2552" max="2557" width="8.42578125" customWidth="1"/>
    <col min="2558" max="2558" width="8.7109375" customWidth="1"/>
    <col min="2806" max="2806" width="9.140625" customWidth="1"/>
    <col min="2807" max="2807" width="12.42578125" customWidth="1"/>
    <col min="2808" max="2813" width="8.42578125" customWidth="1"/>
    <col min="2814" max="2814" width="8.7109375" customWidth="1"/>
    <col min="3062" max="3062" width="9.140625" customWidth="1"/>
    <col min="3063" max="3063" width="12.42578125" customWidth="1"/>
    <col min="3064" max="3069" width="8.42578125" customWidth="1"/>
    <col min="3070" max="3070" width="8.7109375" customWidth="1"/>
    <col min="3318" max="3318" width="9.140625" customWidth="1"/>
    <col min="3319" max="3319" width="12.42578125" customWidth="1"/>
    <col min="3320" max="3325" width="8.42578125" customWidth="1"/>
    <col min="3326" max="3326" width="8.7109375" customWidth="1"/>
    <col min="3574" max="3574" width="9.140625" customWidth="1"/>
    <col min="3575" max="3575" width="12.42578125" customWidth="1"/>
    <col min="3576" max="3581" width="8.42578125" customWidth="1"/>
    <col min="3582" max="3582" width="8.7109375" customWidth="1"/>
    <col min="3830" max="3830" width="9.140625" customWidth="1"/>
    <col min="3831" max="3831" width="12.42578125" customWidth="1"/>
    <col min="3832" max="3837" width="8.42578125" customWidth="1"/>
    <col min="3838" max="3838" width="8.7109375" customWidth="1"/>
    <col min="4086" max="4086" width="9.140625" customWidth="1"/>
    <col min="4087" max="4087" width="12.42578125" customWidth="1"/>
    <col min="4088" max="4093" width="8.42578125" customWidth="1"/>
    <col min="4094" max="4094" width="8.7109375" customWidth="1"/>
    <col min="4342" max="4342" width="9.140625" customWidth="1"/>
    <col min="4343" max="4343" width="12.42578125" customWidth="1"/>
    <col min="4344" max="4349" width="8.42578125" customWidth="1"/>
    <col min="4350" max="4350" width="8.7109375" customWidth="1"/>
    <col min="4598" max="4598" width="9.140625" customWidth="1"/>
    <col min="4599" max="4599" width="12.42578125" customWidth="1"/>
    <col min="4600" max="4605" width="8.42578125" customWidth="1"/>
    <col min="4606" max="4606" width="8.7109375" customWidth="1"/>
    <col min="4854" max="4854" width="9.140625" customWidth="1"/>
    <col min="4855" max="4855" width="12.42578125" customWidth="1"/>
    <col min="4856" max="4861" width="8.42578125" customWidth="1"/>
    <col min="4862" max="4862" width="8.7109375" customWidth="1"/>
    <col min="5110" max="5110" width="9.140625" customWidth="1"/>
    <col min="5111" max="5111" width="12.42578125" customWidth="1"/>
    <col min="5112" max="5117" width="8.42578125" customWidth="1"/>
    <col min="5118" max="5118" width="8.7109375" customWidth="1"/>
    <col min="5366" max="5366" width="9.140625" customWidth="1"/>
    <col min="5367" max="5367" width="12.42578125" customWidth="1"/>
    <col min="5368" max="5373" width="8.42578125" customWidth="1"/>
    <col min="5374" max="5374" width="8.7109375" customWidth="1"/>
    <col min="5622" max="5622" width="9.140625" customWidth="1"/>
    <col min="5623" max="5623" width="12.42578125" customWidth="1"/>
    <col min="5624" max="5629" width="8.42578125" customWidth="1"/>
    <col min="5630" max="5630" width="8.7109375" customWidth="1"/>
    <col min="5878" max="5878" width="9.140625" customWidth="1"/>
    <col min="5879" max="5879" width="12.42578125" customWidth="1"/>
    <col min="5880" max="5885" width="8.42578125" customWidth="1"/>
    <col min="5886" max="5886" width="8.7109375" customWidth="1"/>
    <col min="6134" max="6134" width="9.140625" customWidth="1"/>
    <col min="6135" max="6135" width="12.42578125" customWidth="1"/>
    <col min="6136" max="6141" width="8.42578125" customWidth="1"/>
    <col min="6142" max="6142" width="8.7109375" customWidth="1"/>
    <col min="6390" max="6390" width="9.140625" customWidth="1"/>
    <col min="6391" max="6391" width="12.42578125" customWidth="1"/>
    <col min="6392" max="6397" width="8.42578125" customWidth="1"/>
    <col min="6398" max="6398" width="8.7109375" customWidth="1"/>
    <col min="6646" max="6646" width="9.140625" customWidth="1"/>
    <col min="6647" max="6647" width="12.42578125" customWidth="1"/>
    <col min="6648" max="6653" width="8.42578125" customWidth="1"/>
    <col min="6654" max="6654" width="8.7109375" customWidth="1"/>
    <col min="6902" max="6902" width="9.140625" customWidth="1"/>
    <col min="6903" max="6903" width="12.42578125" customWidth="1"/>
    <col min="6904" max="6909" width="8.42578125" customWidth="1"/>
    <col min="6910" max="6910" width="8.7109375" customWidth="1"/>
    <col min="7158" max="7158" width="9.140625" customWidth="1"/>
    <col min="7159" max="7159" width="12.42578125" customWidth="1"/>
    <col min="7160" max="7165" width="8.42578125" customWidth="1"/>
    <col min="7166" max="7166" width="8.7109375" customWidth="1"/>
    <col min="7414" max="7414" width="9.140625" customWidth="1"/>
    <col min="7415" max="7415" width="12.42578125" customWidth="1"/>
    <col min="7416" max="7421" width="8.42578125" customWidth="1"/>
    <col min="7422" max="7422" width="8.7109375" customWidth="1"/>
    <col min="7670" max="7670" width="9.140625" customWidth="1"/>
    <col min="7671" max="7671" width="12.42578125" customWidth="1"/>
    <col min="7672" max="7677" width="8.42578125" customWidth="1"/>
    <col min="7678" max="7678" width="8.7109375" customWidth="1"/>
    <col min="7926" max="7926" width="9.140625" customWidth="1"/>
    <col min="7927" max="7927" width="12.42578125" customWidth="1"/>
    <col min="7928" max="7933" width="8.42578125" customWidth="1"/>
    <col min="7934" max="7934" width="8.7109375" customWidth="1"/>
    <col min="8182" max="8182" width="9.140625" customWidth="1"/>
    <col min="8183" max="8183" width="12.42578125" customWidth="1"/>
    <col min="8184" max="8189" width="8.42578125" customWidth="1"/>
    <col min="8190" max="8190" width="8.7109375" customWidth="1"/>
    <col min="8438" max="8438" width="9.140625" customWidth="1"/>
    <col min="8439" max="8439" width="12.42578125" customWidth="1"/>
    <col min="8440" max="8445" width="8.42578125" customWidth="1"/>
    <col min="8446" max="8446" width="8.7109375" customWidth="1"/>
    <col min="8694" max="8694" width="9.140625" customWidth="1"/>
    <col min="8695" max="8695" width="12.42578125" customWidth="1"/>
    <col min="8696" max="8701" width="8.42578125" customWidth="1"/>
    <col min="8702" max="8702" width="8.7109375" customWidth="1"/>
    <col min="8950" max="8950" width="9.140625" customWidth="1"/>
    <col min="8951" max="8951" width="12.42578125" customWidth="1"/>
    <col min="8952" max="8957" width="8.42578125" customWidth="1"/>
    <col min="8958" max="8958" width="8.7109375" customWidth="1"/>
    <col min="9206" max="9206" width="9.140625" customWidth="1"/>
    <col min="9207" max="9207" width="12.42578125" customWidth="1"/>
    <col min="9208" max="9213" width="8.42578125" customWidth="1"/>
    <col min="9214" max="9214" width="8.7109375" customWidth="1"/>
    <col min="9462" max="9462" width="9.140625" customWidth="1"/>
    <col min="9463" max="9463" width="12.42578125" customWidth="1"/>
    <col min="9464" max="9469" width="8.42578125" customWidth="1"/>
    <col min="9470" max="9470" width="8.7109375" customWidth="1"/>
    <col min="9718" max="9718" width="9.140625" customWidth="1"/>
    <col min="9719" max="9719" width="12.42578125" customWidth="1"/>
    <col min="9720" max="9725" width="8.42578125" customWidth="1"/>
    <col min="9726" max="9726" width="8.7109375" customWidth="1"/>
    <col min="9974" max="9974" width="9.140625" customWidth="1"/>
    <col min="9975" max="9975" width="12.42578125" customWidth="1"/>
    <col min="9976" max="9981" width="8.42578125" customWidth="1"/>
    <col min="9982" max="9982" width="8.7109375" customWidth="1"/>
    <col min="10230" max="10230" width="9.140625" customWidth="1"/>
    <col min="10231" max="10231" width="12.42578125" customWidth="1"/>
    <col min="10232" max="10237" width="8.42578125" customWidth="1"/>
    <col min="10238" max="10238" width="8.7109375" customWidth="1"/>
    <col min="10486" max="10486" width="9.140625" customWidth="1"/>
    <col min="10487" max="10487" width="12.42578125" customWidth="1"/>
    <col min="10488" max="10493" width="8.42578125" customWidth="1"/>
    <col min="10494" max="10494" width="8.7109375" customWidth="1"/>
    <col min="10742" max="10742" width="9.140625" customWidth="1"/>
    <col min="10743" max="10743" width="12.42578125" customWidth="1"/>
    <col min="10744" max="10749" width="8.42578125" customWidth="1"/>
    <col min="10750" max="10750" width="8.7109375" customWidth="1"/>
    <col min="10998" max="10998" width="9.140625" customWidth="1"/>
    <col min="10999" max="10999" width="12.42578125" customWidth="1"/>
    <col min="11000" max="11005" width="8.42578125" customWidth="1"/>
    <col min="11006" max="11006" width="8.7109375" customWidth="1"/>
    <col min="11254" max="11254" width="9.140625" customWidth="1"/>
    <col min="11255" max="11255" width="12.42578125" customWidth="1"/>
    <col min="11256" max="11261" width="8.42578125" customWidth="1"/>
    <col min="11262" max="11262" width="8.7109375" customWidth="1"/>
    <col min="11510" max="11510" width="9.140625" customWidth="1"/>
    <col min="11511" max="11511" width="12.42578125" customWidth="1"/>
    <col min="11512" max="11517" width="8.42578125" customWidth="1"/>
    <col min="11518" max="11518" width="8.7109375" customWidth="1"/>
    <col min="11766" max="11766" width="9.140625" customWidth="1"/>
    <col min="11767" max="11767" width="12.42578125" customWidth="1"/>
    <col min="11768" max="11773" width="8.42578125" customWidth="1"/>
    <col min="11774" max="11774" width="8.7109375" customWidth="1"/>
    <col min="12022" max="12022" width="9.140625" customWidth="1"/>
    <col min="12023" max="12023" width="12.42578125" customWidth="1"/>
    <col min="12024" max="12029" width="8.42578125" customWidth="1"/>
    <col min="12030" max="12030" width="8.7109375" customWidth="1"/>
    <col min="12278" max="12278" width="9.140625" customWidth="1"/>
    <col min="12279" max="12279" width="12.42578125" customWidth="1"/>
    <col min="12280" max="12285" width="8.42578125" customWidth="1"/>
    <col min="12286" max="12286" width="8.7109375" customWidth="1"/>
    <col min="12534" max="12534" width="9.140625" customWidth="1"/>
    <col min="12535" max="12535" width="12.42578125" customWidth="1"/>
    <col min="12536" max="12541" width="8.42578125" customWidth="1"/>
    <col min="12542" max="12542" width="8.7109375" customWidth="1"/>
    <col min="12790" max="12790" width="9.140625" customWidth="1"/>
    <col min="12791" max="12791" width="12.42578125" customWidth="1"/>
    <col min="12792" max="12797" width="8.42578125" customWidth="1"/>
    <col min="12798" max="12798" width="8.7109375" customWidth="1"/>
    <col min="13046" max="13046" width="9.140625" customWidth="1"/>
    <col min="13047" max="13047" width="12.42578125" customWidth="1"/>
    <col min="13048" max="13053" width="8.42578125" customWidth="1"/>
    <col min="13054" max="13054" width="8.7109375" customWidth="1"/>
    <col min="13302" max="13302" width="9.140625" customWidth="1"/>
    <col min="13303" max="13303" width="12.42578125" customWidth="1"/>
    <col min="13304" max="13309" width="8.42578125" customWidth="1"/>
    <col min="13310" max="13310" width="8.7109375" customWidth="1"/>
    <col min="13558" max="13558" width="9.140625" customWidth="1"/>
    <col min="13559" max="13559" width="12.42578125" customWidth="1"/>
    <col min="13560" max="13565" width="8.42578125" customWidth="1"/>
    <col min="13566" max="13566" width="8.7109375" customWidth="1"/>
    <col min="13814" max="13814" width="9.140625" customWidth="1"/>
    <col min="13815" max="13815" width="12.42578125" customWidth="1"/>
    <col min="13816" max="13821" width="8.42578125" customWidth="1"/>
    <col min="13822" max="13822" width="8.7109375" customWidth="1"/>
    <col min="14070" max="14070" width="9.140625" customWidth="1"/>
    <col min="14071" max="14071" width="12.42578125" customWidth="1"/>
    <col min="14072" max="14077" width="8.42578125" customWidth="1"/>
    <col min="14078" max="14078" width="8.7109375" customWidth="1"/>
    <col min="14326" max="14326" width="9.140625" customWidth="1"/>
    <col min="14327" max="14327" width="12.42578125" customWidth="1"/>
    <col min="14328" max="14333" width="8.42578125" customWidth="1"/>
    <col min="14334" max="14334" width="8.7109375" customWidth="1"/>
    <col min="14582" max="14582" width="9.140625" customWidth="1"/>
    <col min="14583" max="14583" width="12.42578125" customWidth="1"/>
    <col min="14584" max="14589" width="8.42578125" customWidth="1"/>
    <col min="14590" max="14590" width="8.7109375" customWidth="1"/>
    <col min="14838" max="14838" width="9.140625" customWidth="1"/>
    <col min="14839" max="14839" width="12.42578125" customWidth="1"/>
    <col min="14840" max="14845" width="8.42578125" customWidth="1"/>
    <col min="14846" max="14846" width="8.7109375" customWidth="1"/>
    <col min="15094" max="15094" width="9.140625" customWidth="1"/>
    <col min="15095" max="15095" width="12.42578125" customWidth="1"/>
    <col min="15096" max="15101" width="8.42578125" customWidth="1"/>
    <col min="15102" max="15102" width="8.7109375" customWidth="1"/>
    <col min="15350" max="15350" width="9.140625" customWidth="1"/>
    <col min="15351" max="15351" width="12.42578125" customWidth="1"/>
    <col min="15352" max="15357" width="8.42578125" customWidth="1"/>
    <col min="15358" max="15358" width="8.7109375" customWidth="1"/>
    <col min="15606" max="15606" width="9.140625" customWidth="1"/>
    <col min="15607" max="15607" width="12.42578125" customWidth="1"/>
    <col min="15608" max="15613" width="8.42578125" customWidth="1"/>
    <col min="15614" max="15614" width="8.7109375" customWidth="1"/>
    <col min="15862" max="15862" width="9.140625" customWidth="1"/>
    <col min="15863" max="15863" width="12.42578125" customWidth="1"/>
    <col min="15864" max="15869" width="8.42578125" customWidth="1"/>
    <col min="15870" max="15870" width="8.7109375" customWidth="1"/>
    <col min="16118" max="16118" width="9.140625" customWidth="1"/>
    <col min="16119" max="16119" width="12.42578125" customWidth="1"/>
    <col min="16120" max="16125" width="8.42578125" customWidth="1"/>
    <col min="16126" max="16126" width="8.7109375" customWidth="1"/>
  </cols>
  <sheetData>
    <row r="1" spans="1:9" ht="15" customHeight="1"/>
    <row r="2" spans="1:9" ht="15" customHeight="1"/>
    <row r="3" spans="1:9" ht="15" customHeight="1"/>
    <row r="4" spans="1:9" s="5" customFormat="1" ht="15" customHeight="1">
      <c r="A4" s="6"/>
      <c r="B4" s="3"/>
      <c r="C4" s="3"/>
      <c r="D4" s="3"/>
      <c r="E4" s="3"/>
      <c r="F4" s="3"/>
      <c r="G4" s="3"/>
      <c r="H4" s="3"/>
    </row>
    <row r="5" spans="1:9" ht="15" customHeight="1">
      <c r="A5" s="759" t="s">
        <v>135</v>
      </c>
      <c r="B5" s="759"/>
      <c r="C5" s="759"/>
      <c r="D5" s="759"/>
      <c r="E5" s="759"/>
      <c r="F5" s="759"/>
      <c r="G5" s="759"/>
      <c r="H5" s="759"/>
    </row>
    <row r="6" spans="1:9" ht="6.75" customHeight="1">
      <c r="A6" s="10"/>
      <c r="B6" s="10"/>
      <c r="C6" s="10"/>
      <c r="D6" s="10"/>
      <c r="E6" s="10"/>
      <c r="F6" s="10"/>
      <c r="G6" s="10"/>
      <c r="H6" s="10"/>
      <c r="I6" s="49"/>
    </row>
    <row r="7" spans="1:9" ht="21.95" customHeight="1">
      <c r="A7" s="59" t="s">
        <v>461</v>
      </c>
      <c r="B7" s="59" t="s">
        <v>0</v>
      </c>
      <c r="C7" s="10"/>
      <c r="D7" s="10"/>
      <c r="E7" s="10"/>
      <c r="F7" s="10"/>
      <c r="G7" s="10"/>
      <c r="H7" s="10"/>
    </row>
    <row r="8" spans="1:9" ht="15.95" customHeight="1">
      <c r="A8" s="497">
        <v>2012</v>
      </c>
      <c r="B8" s="434">
        <v>13384.8</v>
      </c>
      <c r="C8" s="10"/>
      <c r="D8" s="10"/>
      <c r="E8" s="10"/>
      <c r="F8" s="10"/>
      <c r="G8" s="10"/>
      <c r="H8" s="10"/>
    </row>
    <row r="9" spans="1:9" ht="15.95" customHeight="1">
      <c r="A9" s="497">
        <v>2013</v>
      </c>
      <c r="B9" s="434">
        <v>14177.484265094292</v>
      </c>
      <c r="C9" s="23"/>
      <c r="D9" s="10"/>
      <c r="E9" s="10"/>
      <c r="F9" s="10"/>
      <c r="G9" s="10"/>
      <c r="H9" s="10"/>
    </row>
    <row r="10" spans="1:9" ht="15.95" customHeight="1">
      <c r="A10" s="497">
        <v>2014</v>
      </c>
      <c r="B10" s="434">
        <v>14606</v>
      </c>
      <c r="C10" s="10"/>
      <c r="D10" s="10"/>
      <c r="E10" s="10"/>
      <c r="F10" s="10"/>
      <c r="G10" s="10"/>
      <c r="H10" s="10"/>
    </row>
    <row r="11" spans="1:9" ht="15.95" customHeight="1">
      <c r="A11" s="497">
        <v>2015</v>
      </c>
      <c r="B11" s="434">
        <v>14927.329292023918</v>
      </c>
      <c r="C11" s="10"/>
      <c r="D11" s="10"/>
      <c r="E11" s="10"/>
      <c r="F11" s="10"/>
      <c r="G11" s="10"/>
      <c r="H11" s="10"/>
    </row>
    <row r="12" spans="1:9" ht="15.95" customHeight="1">
      <c r="A12" s="497" t="s">
        <v>437</v>
      </c>
      <c r="B12" s="434">
        <v>16111</v>
      </c>
      <c r="C12" s="10"/>
      <c r="D12" s="10"/>
      <c r="E12" s="10"/>
      <c r="F12" s="10"/>
      <c r="G12" s="10"/>
      <c r="H12" s="10"/>
    </row>
    <row r="13" spans="1:9" ht="15.95" customHeight="1">
      <c r="A13" s="554" t="s">
        <v>380</v>
      </c>
      <c r="B13" s="555">
        <f>'Costo por alumno'!D43</f>
        <v>16152.820495580725</v>
      </c>
      <c r="C13" s="26"/>
      <c r="D13" s="10"/>
      <c r="E13" s="10"/>
      <c r="F13" s="10"/>
      <c r="G13" s="10"/>
      <c r="H13" s="10"/>
    </row>
    <row r="14" spans="1:9" ht="17.25" customHeight="1">
      <c r="A14" s="544" t="s">
        <v>268</v>
      </c>
      <c r="B14" s="556">
        <f>B13/B12-1</f>
        <v>2.595772799995455E-3</v>
      </c>
      <c r="C14" s="110"/>
      <c r="D14" s="10"/>
      <c r="E14" s="10"/>
      <c r="F14" s="10"/>
      <c r="G14" s="10"/>
      <c r="H14" s="10"/>
    </row>
    <row r="15" spans="1:9" ht="8.25" customHeight="1">
      <c r="A15" s="10"/>
      <c r="B15" s="10"/>
      <c r="C15" s="110"/>
      <c r="D15" s="10"/>
      <c r="E15" s="10"/>
      <c r="F15" s="10"/>
      <c r="G15" s="10"/>
      <c r="H15" s="10"/>
    </row>
    <row r="16" spans="1:9" ht="28.5" customHeight="1">
      <c r="A16" s="59" t="s">
        <v>64</v>
      </c>
      <c r="B16" s="59" t="s">
        <v>3</v>
      </c>
      <c r="C16" s="59" t="s">
        <v>4</v>
      </c>
      <c r="D16" s="59" t="s">
        <v>5</v>
      </c>
      <c r="E16" s="59" t="s">
        <v>6</v>
      </c>
      <c r="F16" s="59" t="s">
        <v>437</v>
      </c>
      <c r="G16" s="59" t="s">
        <v>380</v>
      </c>
      <c r="H16" s="59" t="s">
        <v>278</v>
      </c>
    </row>
    <row r="17" spans="1:8" ht="12.95" customHeight="1">
      <c r="A17" s="526" t="s">
        <v>9</v>
      </c>
      <c r="B17" s="527">
        <v>10039.731132075472</v>
      </c>
      <c r="C17" s="527">
        <v>11232.882726502963</v>
      </c>
      <c r="D17" s="527">
        <v>11552.262441514249</v>
      </c>
      <c r="E17" s="527">
        <v>12006.169168096056</v>
      </c>
      <c r="F17" s="527">
        <v>13231.078359982714</v>
      </c>
      <c r="G17" s="527">
        <f>'Costo por alumno'!D9</f>
        <v>13500.696042471043</v>
      </c>
      <c r="H17" s="542">
        <f>(G17/F17-1)*100</f>
        <v>2.0377604542331618</v>
      </c>
    </row>
    <row r="18" spans="1:8" ht="12.95" customHeight="1">
      <c r="A18" s="526" t="s">
        <v>12</v>
      </c>
      <c r="B18" s="527">
        <v>12837.958771510515</v>
      </c>
      <c r="C18" s="527">
        <v>14358.399848542218</v>
      </c>
      <c r="D18" s="527">
        <v>14444.308283730159</v>
      </c>
      <c r="E18" s="527">
        <v>14527.286458333334</v>
      </c>
      <c r="F18" s="527">
        <v>16175.008957972806</v>
      </c>
      <c r="G18" s="527">
        <f>'Costo por alumno'!D10</f>
        <v>16299.309844829679</v>
      </c>
      <c r="H18" s="542">
        <f t="shared" ref="H18:H45" si="0">(G18/F18-1)*100</f>
        <v>0.76847491818916591</v>
      </c>
    </row>
    <row r="19" spans="1:8" ht="12.95" customHeight="1">
      <c r="A19" s="526" t="s">
        <v>13</v>
      </c>
      <c r="B19" s="527">
        <v>14129.157202944269</v>
      </c>
      <c r="C19" s="527">
        <v>13840.304664723031</v>
      </c>
      <c r="D19" s="527">
        <v>14869.799694189602</v>
      </c>
      <c r="E19" s="527">
        <v>16027.258666666667</v>
      </c>
      <c r="F19" s="527">
        <v>17489.732220447284</v>
      </c>
      <c r="G19" s="527">
        <f>'Costo por alumno'!D11</f>
        <v>20274.953581730773</v>
      </c>
      <c r="H19" s="542">
        <f t="shared" si="0"/>
        <v>15.924894253253807</v>
      </c>
    </row>
    <row r="20" spans="1:8" ht="12.95" customHeight="1">
      <c r="A20" s="526" t="s">
        <v>14</v>
      </c>
      <c r="B20" s="527">
        <v>17547.081008583689</v>
      </c>
      <c r="C20" s="527">
        <v>17670.021243523315</v>
      </c>
      <c r="D20" s="527">
        <v>18210.605318039623</v>
      </c>
      <c r="E20" s="527">
        <v>19025.6164021164</v>
      </c>
      <c r="F20" s="527">
        <v>21400.634103542234</v>
      </c>
      <c r="G20" s="527">
        <f>'Costo por alumno'!D12</f>
        <v>22320.544737423992</v>
      </c>
      <c r="H20" s="542">
        <f t="shared" si="0"/>
        <v>4.2985204523892762</v>
      </c>
    </row>
    <row r="21" spans="1:8" ht="12.95" customHeight="1">
      <c r="A21" s="526" t="s">
        <v>15</v>
      </c>
      <c r="B21" s="527">
        <v>15837.161966364813</v>
      </c>
      <c r="C21" s="527">
        <v>16707.21020717534</v>
      </c>
      <c r="D21" s="527">
        <v>17856.365031080546</v>
      </c>
      <c r="E21" s="527">
        <v>18740.660252960173</v>
      </c>
      <c r="F21" s="527">
        <v>19988.450477955779</v>
      </c>
      <c r="G21" s="527">
        <f>'Costo por alumno'!D13</f>
        <v>20911.998767548597</v>
      </c>
      <c r="H21" s="542">
        <f t="shared" si="0"/>
        <v>4.6204096241044379</v>
      </c>
    </row>
    <row r="22" spans="1:8" ht="12.95" customHeight="1">
      <c r="A22" s="526" t="s">
        <v>16</v>
      </c>
      <c r="B22" s="527">
        <v>12798.454208864205</v>
      </c>
      <c r="C22" s="527">
        <v>13926.000551146384</v>
      </c>
      <c r="D22" s="527">
        <v>13285.266961348685</v>
      </c>
      <c r="E22" s="527">
        <v>13722.867483525535</v>
      </c>
      <c r="F22" s="527">
        <v>15999.665762506873</v>
      </c>
      <c r="G22" s="527">
        <f>'Costo por alumno'!D14</f>
        <v>16258.018097359554</v>
      </c>
      <c r="H22" s="542">
        <f t="shared" si="0"/>
        <v>1.6147358244076315</v>
      </c>
    </row>
    <row r="23" spans="1:8" ht="12.95" customHeight="1">
      <c r="A23" s="526" t="s">
        <v>17</v>
      </c>
      <c r="B23" s="527">
        <v>14479.852310742162</v>
      </c>
      <c r="C23" s="527">
        <v>15723.793815739449</v>
      </c>
      <c r="D23" s="527">
        <v>16034.30879009851</v>
      </c>
      <c r="E23" s="527">
        <v>14650.097601972209</v>
      </c>
      <c r="F23" s="527">
        <v>15213.270499038257</v>
      </c>
      <c r="G23" s="527">
        <f>'Costo por alumno'!D15</f>
        <v>14528.158460162926</v>
      </c>
      <c r="H23" s="542">
        <f t="shared" si="0"/>
        <v>-4.5033843243544647</v>
      </c>
    </row>
    <row r="24" spans="1:8" ht="12.95" customHeight="1">
      <c r="A24" s="526" t="s">
        <v>18</v>
      </c>
      <c r="B24" s="527">
        <v>17897.8991416309</v>
      </c>
      <c r="C24" s="527">
        <v>18286.479022835902</v>
      </c>
      <c r="D24" s="527">
        <v>18503.326337880379</v>
      </c>
      <c r="E24" s="527">
        <v>19072.897058823528</v>
      </c>
      <c r="F24" s="527">
        <v>19989.330609264856</v>
      </c>
      <c r="G24" s="527">
        <f>'Costo por alumno'!D16</f>
        <v>21890.760691318326</v>
      </c>
      <c r="H24" s="542">
        <f t="shared" si="0"/>
        <v>9.5122248924742756</v>
      </c>
    </row>
    <row r="25" spans="1:8" ht="12.95" customHeight="1">
      <c r="A25" s="526" t="s">
        <v>19</v>
      </c>
      <c r="B25" s="527">
        <v>13392.521374685666</v>
      </c>
      <c r="C25" s="527">
        <v>13941.326564442603</v>
      </c>
      <c r="D25" s="527">
        <v>13889.255336286749</v>
      </c>
      <c r="E25" s="527">
        <v>15176.452951240377</v>
      </c>
      <c r="F25" s="527">
        <v>18138.120406162463</v>
      </c>
      <c r="G25" s="527">
        <f>'Costo por alumno'!D17</f>
        <v>19345.936240928884</v>
      </c>
      <c r="H25" s="542">
        <f t="shared" si="0"/>
        <v>6.6589911618188502</v>
      </c>
    </row>
    <row r="26" spans="1:8" ht="12.95" customHeight="1">
      <c r="A26" s="526" t="s">
        <v>20</v>
      </c>
      <c r="B26" s="527">
        <v>11236.360611348457</v>
      </c>
      <c r="C26" s="527">
        <v>11066.842669584245</v>
      </c>
      <c r="D26" s="527">
        <v>11656.97197315739</v>
      </c>
      <c r="E26" s="527">
        <v>12198.338650657519</v>
      </c>
      <c r="F26" s="527">
        <v>13467.510005791728</v>
      </c>
      <c r="G26" s="527">
        <f>'Costo por alumno'!D18</f>
        <v>13234.630141141306</v>
      </c>
      <c r="H26" s="542">
        <f t="shared" si="0"/>
        <v>-1.7291976360163996</v>
      </c>
    </row>
    <row r="27" spans="1:8" ht="12.95" customHeight="1">
      <c r="A27" s="526" t="s">
        <v>21</v>
      </c>
      <c r="B27" s="527">
        <v>14400.303817227188</v>
      </c>
      <c r="C27" s="527">
        <v>15784.680960548885</v>
      </c>
      <c r="D27" s="527">
        <v>16738.355034850956</v>
      </c>
      <c r="E27" s="527">
        <v>17596.331972171807</v>
      </c>
      <c r="F27" s="527">
        <v>20114.689085850554</v>
      </c>
      <c r="G27" s="527">
        <f>'Costo por alumno'!D19</f>
        <v>21129.148802015607</v>
      </c>
      <c r="H27" s="542">
        <f t="shared" si="0"/>
        <v>5.043377562711937</v>
      </c>
    </row>
    <row r="28" spans="1:8" ht="12.95" customHeight="1">
      <c r="A28" s="526" t="s">
        <v>22</v>
      </c>
      <c r="B28" s="527">
        <v>13513.126016260163</v>
      </c>
      <c r="C28" s="527">
        <v>13493.006371049949</v>
      </c>
      <c r="D28" s="527">
        <v>15498.987135506004</v>
      </c>
      <c r="E28" s="527">
        <v>15024.963641260436</v>
      </c>
      <c r="F28" s="527">
        <v>16366.160920592194</v>
      </c>
      <c r="G28" s="527">
        <f>'Costo por alumno'!D20</f>
        <v>17112.856787280703</v>
      </c>
      <c r="H28" s="542">
        <f t="shared" si="0"/>
        <v>4.5624375216120727</v>
      </c>
    </row>
    <row r="29" spans="1:8" ht="12.95" customHeight="1">
      <c r="A29" s="526" t="s">
        <v>23</v>
      </c>
      <c r="B29" s="527">
        <v>13047.14804958785</v>
      </c>
      <c r="C29" s="527">
        <v>14600.222577354642</v>
      </c>
      <c r="D29" s="527">
        <v>14792.414668642241</v>
      </c>
      <c r="E29" s="527">
        <v>15487.988709456686</v>
      </c>
      <c r="F29" s="527">
        <v>16775.075941408373</v>
      </c>
      <c r="G29" s="527">
        <f>'Costo por alumno'!D21</f>
        <v>17070.99557014001</v>
      </c>
      <c r="H29" s="542">
        <f t="shared" si="0"/>
        <v>1.7640434521144277</v>
      </c>
    </row>
    <row r="30" spans="1:8" ht="12.95" customHeight="1">
      <c r="A30" s="526" t="s">
        <v>24</v>
      </c>
      <c r="B30" s="527">
        <v>12289.260136466391</v>
      </c>
      <c r="C30" s="527">
        <v>13136.727782107724</v>
      </c>
      <c r="D30" s="527">
        <v>13682.725517064189</v>
      </c>
      <c r="E30" s="527">
        <v>13825.254109387481</v>
      </c>
      <c r="F30" s="527">
        <v>14903.912567013298</v>
      </c>
      <c r="G30" s="527">
        <f>'Costo por alumno'!D22</f>
        <v>15227.035839147165</v>
      </c>
      <c r="H30" s="542">
        <f t="shared" si="0"/>
        <v>2.168043261666952</v>
      </c>
    </row>
    <row r="31" spans="1:8" ht="12.95" customHeight="1">
      <c r="A31" s="526" t="s">
        <v>25</v>
      </c>
      <c r="B31" s="527">
        <v>13277.918083462133</v>
      </c>
      <c r="C31" s="527">
        <v>14488.415685610231</v>
      </c>
      <c r="D31" s="527">
        <v>14974.520421268944</v>
      </c>
      <c r="E31" s="527">
        <v>16134.758719370417</v>
      </c>
      <c r="F31" s="527">
        <v>17592.709789021992</v>
      </c>
      <c r="G31" s="527">
        <f>'Costo por alumno'!D23</f>
        <v>18099.908305160538</v>
      </c>
      <c r="H31" s="542">
        <f t="shared" si="0"/>
        <v>2.8830039386828377</v>
      </c>
    </row>
    <row r="32" spans="1:8" ht="12.95" customHeight="1">
      <c r="A32" s="526" t="s">
        <v>26</v>
      </c>
      <c r="B32" s="527">
        <v>11177.936552274541</v>
      </c>
      <c r="C32" s="527">
        <v>12412.349669720861</v>
      </c>
      <c r="D32" s="527">
        <v>12448.351159390015</v>
      </c>
      <c r="E32" s="527">
        <v>13334.955859969559</v>
      </c>
      <c r="F32" s="527">
        <v>14105.727257893621</v>
      </c>
      <c r="G32" s="527">
        <f>'Costo por alumno'!D24</f>
        <v>14520.148769427293</v>
      </c>
      <c r="H32" s="542">
        <f t="shared" si="0"/>
        <v>2.9379662881384494</v>
      </c>
    </row>
    <row r="33" spans="1:8" ht="12.95" customHeight="1">
      <c r="A33" s="526" t="s">
        <v>27</v>
      </c>
      <c r="B33" s="527">
        <v>13830.677949392048</v>
      </c>
      <c r="C33" s="527">
        <v>14323.311820875864</v>
      </c>
      <c r="D33" s="527">
        <v>15350.671492588763</v>
      </c>
      <c r="E33" s="527">
        <v>15200.49453461411</v>
      </c>
      <c r="F33" s="527">
        <v>15707.712262910798</v>
      </c>
      <c r="G33" s="527">
        <f>'Costo por alumno'!D25</f>
        <v>16845.478920065252</v>
      </c>
      <c r="H33" s="542">
        <f t="shared" si="0"/>
        <v>7.2433632480075394</v>
      </c>
    </row>
    <row r="34" spans="1:8" ht="12.95" customHeight="1">
      <c r="A34" s="526" t="s">
        <v>28</v>
      </c>
      <c r="B34" s="527">
        <v>9981.6080141497932</v>
      </c>
      <c r="C34" s="527">
        <v>10542.434704205689</v>
      </c>
      <c r="D34" s="527">
        <v>10394.63142197963</v>
      </c>
      <c r="E34" s="527">
        <v>10223.936947554508</v>
      </c>
      <c r="F34" s="527">
        <v>10284.563774854239</v>
      </c>
      <c r="G34" s="527">
        <f>'Costo por alumno'!D26</f>
        <v>9910.5780867406665</v>
      </c>
      <c r="H34" s="542">
        <f t="shared" si="0"/>
        <v>-3.6363787157212002</v>
      </c>
    </row>
    <row r="35" spans="1:8" ht="12.95" customHeight="1">
      <c r="A35" s="526" t="s">
        <v>29</v>
      </c>
      <c r="B35" s="527">
        <v>15617.02400848919</v>
      </c>
      <c r="C35" s="527">
        <v>17067.359351381063</v>
      </c>
      <c r="D35" s="527">
        <v>17745.603068340308</v>
      </c>
      <c r="E35" s="527">
        <v>18359.413580246914</v>
      </c>
      <c r="F35" s="527">
        <v>19662.182531680442</v>
      </c>
      <c r="G35" s="527">
        <f>'Costo por alumno'!D27</f>
        <v>19718.472109154456</v>
      </c>
      <c r="H35" s="542">
        <f t="shared" si="0"/>
        <v>0.28628346514085745</v>
      </c>
    </row>
    <row r="36" spans="1:8" ht="12.95" customHeight="1">
      <c r="A36" s="526" t="s">
        <v>30</v>
      </c>
      <c r="B36" s="527">
        <v>11963.431320504313</v>
      </c>
      <c r="C36" s="527">
        <v>11859.544975186103</v>
      </c>
      <c r="D36" s="527">
        <v>11380.381464264961</v>
      </c>
      <c r="E36" s="527">
        <v>11582.766513497989</v>
      </c>
      <c r="F36" s="527">
        <v>12905.487738443535</v>
      </c>
      <c r="G36" s="527">
        <f>'Costo por alumno'!D28</f>
        <v>13263.566863662963</v>
      </c>
      <c r="H36" s="542">
        <f t="shared" si="0"/>
        <v>2.7746268291183096</v>
      </c>
    </row>
    <row r="37" spans="1:8" ht="12.95" customHeight="1">
      <c r="A37" s="526" t="s">
        <v>31</v>
      </c>
      <c r="B37" s="527">
        <v>9122.4109383995401</v>
      </c>
      <c r="C37" s="527">
        <v>9403.7406904357667</v>
      </c>
      <c r="D37" s="527">
        <v>10468.450424929179</v>
      </c>
      <c r="E37" s="527">
        <v>10877.1369846001</v>
      </c>
      <c r="F37" s="527">
        <v>11736.167249354163</v>
      </c>
      <c r="G37" s="527">
        <f>'Costo por alumno'!D29</f>
        <v>11359.563816979819</v>
      </c>
      <c r="H37" s="542">
        <f t="shared" si="0"/>
        <v>-3.2089133051087737</v>
      </c>
    </row>
    <row r="38" spans="1:8" ht="12.95" customHeight="1">
      <c r="A38" s="526" t="s">
        <v>32</v>
      </c>
      <c r="B38" s="527">
        <v>12442.184738955822</v>
      </c>
      <c r="C38" s="527">
        <v>13528.947887586079</v>
      </c>
      <c r="D38" s="527">
        <v>14176.950647865853</v>
      </c>
      <c r="E38" s="527">
        <v>14673.817049808429</v>
      </c>
      <c r="F38" s="527">
        <v>15458.449755555557</v>
      </c>
      <c r="G38" s="527">
        <f>'Costo por alumno'!D30</f>
        <v>14971.268669924943</v>
      </c>
      <c r="H38" s="542">
        <f t="shared" si="0"/>
        <v>-3.1515520206386038</v>
      </c>
    </row>
    <row r="39" spans="1:8" ht="12.95" customHeight="1">
      <c r="A39" s="526" t="s">
        <v>33</v>
      </c>
      <c r="B39" s="527">
        <v>18099.771225428693</v>
      </c>
      <c r="C39" s="527">
        <v>19806.102514506769</v>
      </c>
      <c r="D39" s="527">
        <v>21623.569460390358</v>
      </c>
      <c r="E39" s="527">
        <v>22838.636021631788</v>
      </c>
      <c r="F39" s="527">
        <v>26921.776825821238</v>
      </c>
      <c r="G39" s="527">
        <f>'Costo por alumno'!D31</f>
        <v>25351.035978780459</v>
      </c>
      <c r="H39" s="542">
        <f t="shared" si="0"/>
        <v>-5.8344620312513973</v>
      </c>
    </row>
    <row r="40" spans="1:8" ht="12.95" customHeight="1">
      <c r="A40" s="526" t="s">
        <v>34</v>
      </c>
      <c r="B40" s="527">
        <v>14158.020698988934</v>
      </c>
      <c r="C40" s="527">
        <v>14461.786976744186</v>
      </c>
      <c r="D40" s="527">
        <v>14470.335605028018</v>
      </c>
      <c r="E40" s="527">
        <v>14000.837510680718</v>
      </c>
      <c r="F40" s="527">
        <v>13946.785622359443</v>
      </c>
      <c r="G40" s="527">
        <f>'Costo por alumno'!D32</f>
        <v>14432.160271650193</v>
      </c>
      <c r="H40" s="542">
        <f t="shared" si="0"/>
        <v>3.4801900770067062</v>
      </c>
    </row>
    <row r="41" spans="1:8" ht="12.95" customHeight="1">
      <c r="A41" s="526" t="s">
        <v>35</v>
      </c>
      <c r="B41" s="527">
        <v>16816.867106503298</v>
      </c>
      <c r="C41" s="527">
        <v>16946.241012472488</v>
      </c>
      <c r="D41" s="527">
        <v>16761.894867256637</v>
      </c>
      <c r="E41" s="527">
        <v>16979.924899808328</v>
      </c>
      <c r="F41" s="527">
        <v>19092.021755014328</v>
      </c>
      <c r="G41" s="527">
        <f>'Costo por alumno'!D33</f>
        <v>19284.007549692175</v>
      </c>
      <c r="H41" s="542">
        <f t="shared" si="0"/>
        <v>1.0055812691886601</v>
      </c>
    </row>
    <row r="42" spans="1:8" ht="12.95" customHeight="1">
      <c r="A42" s="526" t="s">
        <v>36</v>
      </c>
      <c r="B42" s="527">
        <v>15392.090216294968</v>
      </c>
      <c r="C42" s="527">
        <v>15732.381124234471</v>
      </c>
      <c r="D42" s="527">
        <v>15877.081456739576</v>
      </c>
      <c r="E42" s="527">
        <v>16842.561861394937</v>
      </c>
      <c r="F42" s="527">
        <v>18545.469774890807</v>
      </c>
      <c r="G42" s="527">
        <f>'Costo por alumno'!D34</f>
        <v>19550.578063626966</v>
      </c>
      <c r="H42" s="542">
        <f t="shared" si="0"/>
        <v>5.4196971062819843</v>
      </c>
    </row>
    <row r="43" spans="1:8" ht="12.95" customHeight="1">
      <c r="A43" s="526" t="s">
        <v>37</v>
      </c>
      <c r="B43" s="527">
        <v>10691.660340945642</v>
      </c>
      <c r="C43" s="527">
        <v>11307.234021949645</v>
      </c>
      <c r="D43" s="527">
        <v>11653.460240181759</v>
      </c>
      <c r="E43" s="527">
        <v>12973.47893258427</v>
      </c>
      <c r="F43" s="527">
        <v>13314.941218708827</v>
      </c>
      <c r="G43" s="527">
        <f>'Costo por alumno'!D35</f>
        <v>12818.4848781992</v>
      </c>
      <c r="H43" s="542">
        <f t="shared" si="0"/>
        <v>-3.7285657694985264</v>
      </c>
    </row>
    <row r="44" spans="1:8" ht="12.95" customHeight="1">
      <c r="A44" s="526" t="s">
        <v>38</v>
      </c>
      <c r="B44" s="527">
        <v>19173.633063209076</v>
      </c>
      <c r="C44" s="527">
        <v>20751.563654353562</v>
      </c>
      <c r="D44" s="527">
        <v>21180.855217010085</v>
      </c>
      <c r="E44" s="527">
        <v>21333.465422965583</v>
      </c>
      <c r="F44" s="527">
        <v>23345.936049236723</v>
      </c>
      <c r="G44" s="527">
        <f>'Costo por alumno'!D36</f>
        <v>24503.462574876579</v>
      </c>
      <c r="H44" s="542">
        <f t="shared" si="0"/>
        <v>4.9581499889258085</v>
      </c>
    </row>
    <row r="45" spans="1:8" ht="12.95" customHeight="1">
      <c r="A45" s="526" t="s">
        <v>39</v>
      </c>
      <c r="B45" s="527">
        <v>17524.045361760036</v>
      </c>
      <c r="C45" s="527">
        <v>17954.192595762892</v>
      </c>
      <c r="D45" s="527">
        <v>18222.606717687075</v>
      </c>
      <c r="E45" s="527">
        <v>18282.446993180409</v>
      </c>
      <c r="F45" s="527">
        <v>18832.872004301917</v>
      </c>
      <c r="G45" s="527">
        <f>'Costo por alumno'!D37</f>
        <v>18828.029461772538</v>
      </c>
      <c r="H45" s="542">
        <f t="shared" si="0"/>
        <v>-2.5713245055092315E-2</v>
      </c>
    </row>
    <row r="46" spans="1:8" ht="12.95" customHeight="1">
      <c r="A46" s="526" t="s">
        <v>40</v>
      </c>
      <c r="B46" s="527">
        <v>18646.164924506389</v>
      </c>
      <c r="C46" s="527">
        <v>17396.285957930642</v>
      </c>
      <c r="D46" s="527">
        <v>18471.054899645809</v>
      </c>
      <c r="E46" s="527">
        <v>18776.336823734731</v>
      </c>
      <c r="F46" s="527">
        <v>21867.39788819876</v>
      </c>
      <c r="G46" s="527">
        <f>'Costo por alumno'!D38</f>
        <v>23320.035431701031</v>
      </c>
      <c r="H46" s="542">
        <f>(G46/F46-1)*100</f>
        <v>6.6429373578381634</v>
      </c>
    </row>
    <row r="47" spans="1:8" ht="12.95" customHeight="1">
      <c r="A47" s="530" t="s">
        <v>41</v>
      </c>
      <c r="B47" s="527"/>
      <c r="C47" s="527"/>
      <c r="D47" s="527"/>
      <c r="E47" s="527"/>
      <c r="F47" s="531">
        <v>16111</v>
      </c>
      <c r="G47" s="531">
        <f>'Costo por alumno'!D39</f>
        <v>16290.905945280678</v>
      </c>
      <c r="H47" s="542">
        <f t="shared" ref="H47:H48" si="1">(G47/F47-1)*100</f>
        <v>1.1166652925372667</v>
      </c>
    </row>
    <row r="48" spans="1:8" ht="12.95" customHeight="1">
      <c r="A48" s="526" t="s">
        <v>78</v>
      </c>
      <c r="B48" s="527"/>
      <c r="C48" s="527"/>
      <c r="D48" s="527"/>
      <c r="E48" s="527"/>
      <c r="F48" s="527">
        <v>16000.248115961556</v>
      </c>
      <c r="G48" s="527">
        <f>'Costo por alumno'!D40</f>
        <v>14547.621415000453</v>
      </c>
      <c r="H48" s="542">
        <f t="shared" si="1"/>
        <v>-9.0787760941781315</v>
      </c>
    </row>
    <row r="49" spans="1:8" ht="12.95" customHeight="1">
      <c r="A49" s="526" t="s">
        <v>43</v>
      </c>
      <c r="B49" s="527"/>
      <c r="C49" s="527"/>
      <c r="D49" s="527"/>
      <c r="E49" s="527"/>
      <c r="F49" s="527">
        <v>25255.191142812357</v>
      </c>
      <c r="G49" s="527">
        <f>'Costo por alumno'!D41</f>
        <v>21622.699529780566</v>
      </c>
      <c r="H49" s="542">
        <f>(G49/F49-1)*100</f>
        <v>-14.383148369342669</v>
      </c>
    </row>
    <row r="50" spans="1:8" ht="12.95" customHeight="1">
      <c r="A50" s="436" t="s">
        <v>44</v>
      </c>
      <c r="B50" s="527"/>
      <c r="C50" s="527"/>
      <c r="D50" s="527"/>
      <c r="E50" s="527"/>
      <c r="F50" s="531">
        <v>17160</v>
      </c>
      <c r="G50" s="531">
        <f>'Costo por alumno'!D42</f>
        <v>15439.837543485137</v>
      </c>
      <c r="H50" s="542">
        <f>(G50/F50-1)*100</f>
        <v>-10.024256739597103</v>
      </c>
    </row>
    <row r="51" spans="1:8" ht="14.1" customHeight="1">
      <c r="A51" s="765" t="s">
        <v>452</v>
      </c>
      <c r="B51" s="766"/>
      <c r="C51" s="766"/>
      <c r="D51" s="766"/>
      <c r="E51" s="766"/>
      <c r="F51" s="766"/>
      <c r="G51" s="766"/>
      <c r="H51" s="766"/>
    </row>
    <row r="52" spans="1:8" ht="44.25" customHeight="1">
      <c r="A52" s="766"/>
      <c r="B52" s="766"/>
      <c r="C52" s="766"/>
      <c r="D52" s="766"/>
      <c r="E52" s="766"/>
      <c r="F52" s="766"/>
      <c r="G52" s="766"/>
      <c r="H52" s="766"/>
    </row>
    <row r="53" spans="1:8" ht="15.75">
      <c r="A53" s="10"/>
      <c r="B53" s="10"/>
      <c r="C53" s="10"/>
      <c r="D53" s="10"/>
      <c r="E53" s="10"/>
      <c r="F53" s="10"/>
      <c r="G53" s="10"/>
      <c r="H53" s="10"/>
    </row>
    <row r="54" spans="1:8" ht="15.75">
      <c r="A54" s="10"/>
      <c r="B54" s="10"/>
      <c r="C54" s="10"/>
      <c r="D54" s="10"/>
      <c r="E54" s="10"/>
      <c r="F54" s="10"/>
      <c r="G54" s="10"/>
      <c r="H54" s="10"/>
    </row>
    <row r="55" spans="1:8" ht="15.75">
      <c r="A55" s="10"/>
      <c r="B55" s="10"/>
      <c r="C55" s="10"/>
      <c r="D55" s="10"/>
      <c r="E55" s="10"/>
      <c r="F55" s="10"/>
      <c r="G55" s="10"/>
      <c r="H55" s="10"/>
    </row>
    <row r="56" spans="1:8" ht="15.75">
      <c r="A56" s="10"/>
      <c r="B56" s="10"/>
      <c r="C56" s="10"/>
      <c r="D56" s="10"/>
      <c r="E56" s="10"/>
      <c r="F56" s="10"/>
      <c r="G56" s="10"/>
      <c r="H56" s="10"/>
    </row>
    <row r="57" spans="1:8" ht="15.75">
      <c r="A57" s="10"/>
      <c r="B57" s="10"/>
      <c r="C57" s="10"/>
      <c r="D57" s="10"/>
      <c r="E57" s="10"/>
      <c r="F57" s="10"/>
      <c r="G57" s="10"/>
      <c r="H57" s="10"/>
    </row>
    <row r="58" spans="1:8" ht="15.75">
      <c r="A58" s="10"/>
      <c r="B58" s="10"/>
      <c r="C58" s="10"/>
      <c r="D58" s="10"/>
      <c r="E58" s="10"/>
      <c r="F58" s="10"/>
      <c r="G58" s="10"/>
      <c r="H58" s="10"/>
    </row>
    <row r="59" spans="1:8" ht="15.75">
      <c r="A59" s="10"/>
      <c r="B59" s="10"/>
      <c r="C59" s="10"/>
      <c r="D59" s="10"/>
      <c r="E59" s="10"/>
      <c r="F59" s="10"/>
      <c r="G59" s="10"/>
      <c r="H59" s="10"/>
    </row>
    <row r="60" spans="1:8" ht="15.75">
      <c r="A60" s="10"/>
      <c r="B60" s="10"/>
      <c r="C60" s="10"/>
      <c r="D60" s="10"/>
      <c r="E60" s="10"/>
      <c r="F60" s="10"/>
      <c r="G60" s="10"/>
      <c r="H60" s="10"/>
    </row>
    <row r="61" spans="1:8" ht="15.75">
      <c r="A61" s="10"/>
      <c r="B61" s="10"/>
      <c r="C61" s="10"/>
      <c r="D61" s="10"/>
      <c r="E61" s="10"/>
      <c r="F61" s="10"/>
      <c r="G61" s="10"/>
      <c r="H61" s="10"/>
    </row>
    <row r="62" spans="1:8" ht="15.75">
      <c r="A62" s="10"/>
      <c r="B62" s="10"/>
      <c r="C62" s="10"/>
      <c r="D62" s="10"/>
      <c r="E62" s="10"/>
      <c r="F62" s="10"/>
      <c r="G62" s="10"/>
      <c r="H62" s="10"/>
    </row>
    <row r="63" spans="1:8" ht="15.75">
      <c r="A63" s="10"/>
      <c r="B63" s="10"/>
      <c r="C63" s="10"/>
      <c r="D63" s="10"/>
      <c r="E63" s="10"/>
      <c r="F63" s="10"/>
      <c r="G63" s="10"/>
      <c r="H63" s="10"/>
    </row>
    <row r="64" spans="1:8" ht="15.75">
      <c r="A64" s="10"/>
      <c r="B64" s="10"/>
      <c r="C64" s="10"/>
      <c r="D64" s="10"/>
      <c r="E64" s="10"/>
      <c r="F64" s="10"/>
      <c r="G64" s="10"/>
      <c r="H64" s="10"/>
    </row>
    <row r="65" spans="1:8" ht="15.75">
      <c r="A65" s="10"/>
      <c r="B65" s="10"/>
      <c r="C65" s="10"/>
      <c r="D65" s="10"/>
      <c r="E65" s="10"/>
      <c r="F65" s="10"/>
      <c r="G65" s="10"/>
      <c r="H65" s="10"/>
    </row>
    <row r="66" spans="1:8" ht="15.75">
      <c r="A66" s="10"/>
      <c r="B66" s="10"/>
      <c r="C66" s="10"/>
      <c r="D66" s="10"/>
      <c r="E66" s="10"/>
      <c r="F66" s="10"/>
      <c r="G66" s="10"/>
      <c r="H66" s="10"/>
    </row>
    <row r="67" spans="1:8" ht="15.75">
      <c r="A67" s="10"/>
      <c r="B67" s="10"/>
      <c r="C67" s="10"/>
      <c r="D67" s="10"/>
      <c r="E67" s="10"/>
      <c r="F67" s="10"/>
      <c r="G67" s="10"/>
      <c r="H67" s="10"/>
    </row>
    <row r="68" spans="1:8" ht="15.75">
      <c r="A68" s="10"/>
      <c r="B68" s="10"/>
      <c r="C68" s="10"/>
      <c r="D68" s="10"/>
      <c r="E68" s="10"/>
      <c r="F68" s="10"/>
      <c r="G68" s="10"/>
      <c r="H68" s="10"/>
    </row>
    <row r="69" spans="1:8" ht="15.75">
      <c r="A69" s="10"/>
      <c r="B69" s="10"/>
      <c r="C69" s="10"/>
      <c r="D69" s="10"/>
      <c r="E69" s="10"/>
      <c r="F69" s="10"/>
      <c r="G69" s="10"/>
      <c r="H69" s="10"/>
    </row>
    <row r="70" spans="1:8" ht="15.75">
      <c r="A70" s="10"/>
      <c r="B70" s="10"/>
      <c r="C70" s="10"/>
      <c r="D70" s="10"/>
      <c r="E70" s="10"/>
      <c r="F70" s="10"/>
      <c r="G70" s="10"/>
      <c r="H70" s="10"/>
    </row>
    <row r="71" spans="1:8" ht="15.75">
      <c r="A71" s="10"/>
      <c r="B71" s="10"/>
      <c r="C71" s="10"/>
      <c r="D71" s="10"/>
      <c r="E71" s="10"/>
      <c r="F71" s="10"/>
      <c r="G71" s="10"/>
      <c r="H71" s="10"/>
    </row>
    <row r="72" spans="1:8" ht="15.75">
      <c r="A72" s="10"/>
      <c r="B72" s="10"/>
      <c r="C72" s="10"/>
      <c r="D72" s="10"/>
      <c r="E72" s="10"/>
      <c r="F72" s="10"/>
      <c r="G72" s="10"/>
      <c r="H72" s="10"/>
    </row>
    <row r="73" spans="1:8" ht="15.75">
      <c r="A73" s="10"/>
      <c r="B73" s="10"/>
      <c r="C73" s="10"/>
      <c r="D73" s="10"/>
      <c r="E73" s="10"/>
      <c r="F73" s="10"/>
      <c r="G73" s="10"/>
      <c r="H73" s="10"/>
    </row>
    <row r="74" spans="1:8" ht="15.75">
      <c r="A74" s="10"/>
      <c r="B74" s="10"/>
      <c r="C74" s="10"/>
      <c r="D74" s="10"/>
      <c r="E74" s="10"/>
      <c r="F74" s="10"/>
      <c r="G74" s="10"/>
      <c r="H74" s="10"/>
    </row>
    <row r="75" spans="1:8" ht="15.75">
      <c r="A75" s="10"/>
      <c r="B75" s="10"/>
      <c r="C75" s="10"/>
      <c r="D75" s="10"/>
      <c r="E75" s="10"/>
      <c r="F75" s="10"/>
      <c r="G75" s="10"/>
      <c r="H75" s="10"/>
    </row>
    <row r="76" spans="1:8" ht="15.75">
      <c r="A76" s="10"/>
      <c r="B76" s="10"/>
      <c r="C76" s="10"/>
      <c r="D76" s="10"/>
      <c r="E76" s="10"/>
      <c r="F76" s="10"/>
      <c r="G76" s="10"/>
      <c r="H76" s="10"/>
    </row>
    <row r="77" spans="1:8" ht="15.75">
      <c r="A77" s="10"/>
      <c r="B77" s="10"/>
      <c r="C77" s="10"/>
      <c r="D77" s="10"/>
      <c r="E77" s="10"/>
      <c r="F77" s="10"/>
      <c r="G77" s="10"/>
      <c r="H77" s="10"/>
    </row>
    <row r="78" spans="1:8" ht="15.75">
      <c r="A78" s="10"/>
      <c r="B78" s="10"/>
      <c r="C78" s="10"/>
      <c r="D78" s="10"/>
      <c r="E78" s="10"/>
      <c r="F78" s="10"/>
      <c r="G78" s="10"/>
      <c r="H78" s="10"/>
    </row>
    <row r="79" spans="1:8" ht="15.75">
      <c r="A79" s="10"/>
      <c r="B79" s="10"/>
      <c r="C79" s="10"/>
      <c r="D79" s="10"/>
      <c r="E79" s="10"/>
      <c r="F79" s="10"/>
      <c r="G79" s="10"/>
      <c r="H79" s="10"/>
    </row>
    <row r="80" spans="1:8" ht="15.75">
      <c r="A80" s="10"/>
      <c r="B80" s="10"/>
      <c r="C80" s="10"/>
      <c r="D80" s="10"/>
      <c r="E80" s="10"/>
      <c r="F80" s="10"/>
      <c r="G80" s="10"/>
      <c r="H80" s="10"/>
    </row>
    <row r="81" spans="1:8" ht="15.75">
      <c r="A81" s="10"/>
      <c r="B81" s="10"/>
      <c r="C81" s="10"/>
      <c r="D81" s="10"/>
      <c r="E81" s="10"/>
      <c r="F81" s="10"/>
      <c r="G81" s="10"/>
      <c r="H81" s="10"/>
    </row>
    <row r="82" spans="1:8" ht="15.75">
      <c r="A82" s="10"/>
      <c r="B82" s="10"/>
      <c r="C82" s="10"/>
      <c r="D82" s="10"/>
      <c r="E82" s="10"/>
      <c r="F82" s="10"/>
      <c r="G82" s="10"/>
      <c r="H82" s="10"/>
    </row>
    <row r="83" spans="1:8" ht="15.75">
      <c r="A83" s="10"/>
      <c r="B83" s="10"/>
      <c r="C83" s="10"/>
      <c r="D83" s="10"/>
      <c r="E83" s="10"/>
      <c r="F83" s="10"/>
      <c r="G83" s="10"/>
      <c r="H83" s="10"/>
    </row>
    <row r="84" spans="1:8" ht="15.75">
      <c r="A84" s="10"/>
      <c r="B84" s="10"/>
      <c r="C84" s="10"/>
      <c r="D84" s="10"/>
      <c r="E84" s="10"/>
      <c r="F84" s="10"/>
      <c r="G84" s="10"/>
      <c r="H84" s="10"/>
    </row>
    <row r="85" spans="1:8" ht="15.75">
      <c r="A85" s="10"/>
      <c r="B85" s="10"/>
      <c r="C85" s="10"/>
      <c r="D85" s="10"/>
      <c r="E85" s="10"/>
      <c r="F85" s="10"/>
      <c r="G85" s="10"/>
      <c r="H85" s="10"/>
    </row>
    <row r="86" spans="1:8" ht="15.75">
      <c r="A86" s="10"/>
      <c r="B86" s="10"/>
      <c r="C86" s="10"/>
      <c r="D86" s="10"/>
      <c r="E86" s="10"/>
      <c r="F86" s="10"/>
      <c r="G86" s="10"/>
      <c r="H86" s="10"/>
    </row>
    <row r="87" spans="1:8" ht="15.75">
      <c r="A87" s="10"/>
      <c r="B87" s="10"/>
      <c r="C87" s="10"/>
      <c r="D87" s="10"/>
      <c r="E87" s="10"/>
      <c r="F87" s="10"/>
      <c r="G87" s="10"/>
      <c r="H87" s="10"/>
    </row>
    <row r="88" spans="1:8" ht="15.75">
      <c r="A88" s="10"/>
      <c r="B88" s="10"/>
      <c r="C88" s="10"/>
      <c r="D88" s="10"/>
      <c r="E88" s="10"/>
      <c r="F88" s="10"/>
      <c r="G88" s="10"/>
      <c r="H88" s="10"/>
    </row>
    <row r="89" spans="1:8" ht="15.75">
      <c r="A89" s="10"/>
      <c r="B89" s="10"/>
      <c r="C89" s="10"/>
      <c r="D89" s="10"/>
      <c r="E89" s="10"/>
      <c r="F89" s="10"/>
      <c r="G89" s="10"/>
      <c r="H89" s="10"/>
    </row>
    <row r="90" spans="1:8" ht="15.75">
      <c r="A90" s="10"/>
      <c r="B90" s="10"/>
      <c r="C90" s="10"/>
      <c r="D90" s="10"/>
      <c r="E90" s="10"/>
      <c r="F90" s="10"/>
      <c r="G90" s="10"/>
      <c r="H90" s="10"/>
    </row>
    <row r="91" spans="1:8" ht="15.75">
      <c r="A91" s="10"/>
      <c r="B91" s="10"/>
      <c r="C91" s="10"/>
      <c r="D91" s="10"/>
      <c r="E91" s="10"/>
      <c r="F91" s="10"/>
      <c r="G91" s="10"/>
      <c r="H91" s="10"/>
    </row>
    <row r="92" spans="1:8" ht="15.75">
      <c r="A92" s="10"/>
      <c r="B92" s="10"/>
      <c r="C92" s="10"/>
      <c r="D92" s="10"/>
      <c r="E92" s="10"/>
      <c r="F92" s="10"/>
      <c r="G92" s="10"/>
      <c r="H92" s="10"/>
    </row>
    <row r="93" spans="1:8" ht="15.75">
      <c r="A93" s="10"/>
      <c r="B93" s="10"/>
      <c r="C93" s="10"/>
      <c r="D93" s="10"/>
      <c r="E93" s="10"/>
      <c r="F93" s="10"/>
      <c r="G93" s="10"/>
      <c r="H93" s="10"/>
    </row>
    <row r="94" spans="1:8" ht="15.75">
      <c r="A94" s="10"/>
      <c r="B94" s="10"/>
      <c r="C94" s="10"/>
      <c r="D94" s="10"/>
      <c r="E94" s="10"/>
      <c r="F94" s="10"/>
      <c r="G94" s="10"/>
      <c r="H94" s="10"/>
    </row>
    <row r="95" spans="1:8" ht="15.75">
      <c r="A95" s="10"/>
      <c r="B95" s="10"/>
      <c r="C95" s="10"/>
      <c r="D95" s="10"/>
      <c r="E95" s="10"/>
      <c r="F95" s="10"/>
      <c r="G95" s="10"/>
      <c r="H95" s="10"/>
    </row>
    <row r="96" spans="1:8" ht="15.75">
      <c r="A96" s="10"/>
      <c r="B96" s="10"/>
      <c r="C96" s="10"/>
      <c r="D96" s="10"/>
      <c r="E96" s="10"/>
      <c r="F96" s="10"/>
      <c r="G96" s="10"/>
      <c r="H96" s="10"/>
    </row>
    <row r="97" spans="1:8" ht="15.75">
      <c r="A97" s="10"/>
      <c r="B97" s="10"/>
      <c r="C97" s="10"/>
      <c r="D97" s="10"/>
      <c r="E97" s="10"/>
      <c r="F97" s="10"/>
      <c r="G97" s="10"/>
      <c r="H97" s="10"/>
    </row>
    <row r="98" spans="1:8" ht="15.75">
      <c r="A98" s="10"/>
      <c r="B98" s="10"/>
      <c r="C98" s="10"/>
      <c r="D98" s="10"/>
      <c r="E98" s="10"/>
      <c r="F98" s="10"/>
      <c r="G98" s="10"/>
      <c r="H98" s="10"/>
    </row>
    <row r="99" spans="1:8" ht="15.75">
      <c r="A99" s="10"/>
      <c r="B99" s="10"/>
      <c r="C99" s="10"/>
      <c r="D99" s="10"/>
      <c r="E99" s="10"/>
      <c r="F99" s="10"/>
      <c r="G99" s="10"/>
      <c r="H99" s="10"/>
    </row>
    <row r="100" spans="1:8" ht="15.75">
      <c r="A100" s="10"/>
      <c r="B100" s="10"/>
      <c r="C100" s="10"/>
      <c r="D100" s="10"/>
      <c r="E100" s="10"/>
      <c r="F100" s="10"/>
      <c r="G100" s="10"/>
      <c r="H100" s="10"/>
    </row>
    <row r="101" spans="1:8" ht="15.75">
      <c r="A101" s="10"/>
      <c r="B101" s="10"/>
      <c r="C101" s="10"/>
      <c r="D101" s="10"/>
      <c r="E101" s="10"/>
      <c r="F101" s="10"/>
      <c r="G101" s="10"/>
      <c r="H101" s="10"/>
    </row>
    <row r="102" spans="1:8" ht="15.75">
      <c r="A102" s="10"/>
      <c r="B102" s="10"/>
      <c r="C102" s="10"/>
      <c r="D102" s="10"/>
      <c r="E102" s="10"/>
      <c r="F102" s="10"/>
      <c r="G102" s="10"/>
      <c r="H102" s="10"/>
    </row>
    <row r="103" spans="1:8" ht="15.75">
      <c r="A103" s="10"/>
      <c r="B103" s="10"/>
      <c r="C103" s="10"/>
      <c r="D103" s="10"/>
      <c r="E103" s="10"/>
      <c r="F103" s="10"/>
      <c r="G103" s="10"/>
      <c r="H103" s="10"/>
    </row>
    <row r="104" spans="1:8" ht="15.75">
      <c r="A104" s="10"/>
      <c r="B104" s="10"/>
      <c r="C104" s="10"/>
      <c r="D104" s="10"/>
      <c r="E104" s="10"/>
      <c r="F104" s="10"/>
      <c r="G104" s="10"/>
      <c r="H104" s="10"/>
    </row>
    <row r="105" spans="1:8" ht="15.75">
      <c r="A105" s="10"/>
      <c r="B105" s="10"/>
      <c r="C105" s="10"/>
      <c r="D105" s="10"/>
      <c r="E105" s="10"/>
      <c r="F105" s="10"/>
      <c r="G105" s="10"/>
      <c r="H105" s="10"/>
    </row>
    <row r="106" spans="1:8" ht="15.75">
      <c r="A106" s="10"/>
      <c r="B106" s="10"/>
      <c r="C106" s="10"/>
      <c r="D106" s="10"/>
      <c r="E106" s="10"/>
      <c r="F106" s="10"/>
      <c r="G106" s="10"/>
      <c r="H106" s="10"/>
    </row>
    <row r="107" spans="1:8" ht="15.75">
      <c r="A107" s="10"/>
      <c r="B107" s="10"/>
      <c r="C107" s="10"/>
      <c r="D107" s="10"/>
      <c r="E107" s="10"/>
      <c r="F107" s="10"/>
      <c r="G107" s="10"/>
      <c r="H107" s="10"/>
    </row>
    <row r="108" spans="1:8" ht="15.75">
      <c r="A108" s="10"/>
      <c r="B108" s="10"/>
      <c r="C108" s="10"/>
      <c r="D108" s="10"/>
      <c r="E108" s="10"/>
      <c r="F108" s="10"/>
      <c r="G108" s="10"/>
      <c r="H108" s="10"/>
    </row>
    <row r="109" spans="1:8" ht="15.75">
      <c r="A109" s="10"/>
      <c r="B109" s="10"/>
      <c r="C109" s="10"/>
      <c r="D109" s="10"/>
      <c r="E109" s="10"/>
      <c r="F109" s="10"/>
      <c r="G109" s="10"/>
      <c r="H109" s="10"/>
    </row>
    <row r="110" spans="1:8" ht="15.75">
      <c r="A110" s="10"/>
      <c r="B110" s="10"/>
      <c r="C110" s="10"/>
      <c r="D110" s="10"/>
      <c r="E110" s="10"/>
      <c r="F110" s="10"/>
      <c r="G110" s="10"/>
      <c r="H110" s="10"/>
    </row>
    <row r="111" spans="1:8" ht="15.75">
      <c r="A111" s="10"/>
      <c r="B111" s="10"/>
      <c r="C111" s="10"/>
      <c r="D111" s="10"/>
      <c r="E111" s="10"/>
      <c r="F111" s="10"/>
      <c r="G111" s="10"/>
      <c r="H111" s="10"/>
    </row>
    <row r="112" spans="1:8" ht="15.75">
      <c r="A112" s="10"/>
      <c r="B112" s="10"/>
      <c r="C112" s="10"/>
      <c r="D112" s="10"/>
      <c r="E112" s="10"/>
      <c r="F112" s="10"/>
      <c r="G112" s="10"/>
      <c r="H112" s="10"/>
    </row>
    <row r="113" spans="1:8" ht="15.75">
      <c r="A113" s="10"/>
      <c r="B113" s="10"/>
      <c r="C113" s="10"/>
      <c r="D113" s="10"/>
      <c r="E113" s="10"/>
      <c r="F113" s="10"/>
      <c r="G113" s="10"/>
      <c r="H113" s="10"/>
    </row>
    <row r="114" spans="1:8" ht="15.75">
      <c r="A114" s="10"/>
      <c r="B114" s="10"/>
      <c r="C114" s="10"/>
      <c r="D114" s="10"/>
      <c r="E114" s="10"/>
      <c r="F114" s="10"/>
      <c r="G114" s="10"/>
      <c r="H114" s="10"/>
    </row>
    <row r="115" spans="1:8" ht="15.75">
      <c r="A115" s="10"/>
      <c r="B115" s="10"/>
      <c r="C115" s="10"/>
      <c r="D115" s="10"/>
      <c r="E115" s="10"/>
      <c r="F115" s="10"/>
      <c r="G115" s="10"/>
      <c r="H115" s="10"/>
    </row>
    <row r="116" spans="1:8" ht="15.75">
      <c r="A116" s="10"/>
      <c r="B116" s="10"/>
      <c r="C116" s="10"/>
      <c r="D116" s="10"/>
      <c r="E116" s="10"/>
      <c r="F116" s="10"/>
      <c r="G116" s="10"/>
      <c r="H116" s="10"/>
    </row>
    <row r="117" spans="1:8" ht="15.75">
      <c r="A117" s="10"/>
      <c r="B117" s="10"/>
      <c r="C117" s="10"/>
      <c r="D117" s="10"/>
      <c r="E117" s="10"/>
      <c r="F117" s="10"/>
      <c r="G117" s="10"/>
      <c r="H117" s="10"/>
    </row>
    <row r="118" spans="1:8" ht="15.75">
      <c r="A118" s="10"/>
      <c r="B118" s="10"/>
      <c r="C118" s="10"/>
      <c r="D118" s="10"/>
      <c r="E118" s="10"/>
      <c r="F118" s="10"/>
      <c r="G118" s="10"/>
      <c r="H118" s="10"/>
    </row>
    <row r="119" spans="1:8" ht="15.75">
      <c r="A119" s="10"/>
      <c r="B119" s="10"/>
      <c r="C119" s="10"/>
      <c r="D119" s="10"/>
      <c r="E119" s="10"/>
      <c r="F119" s="10"/>
      <c r="G119" s="10"/>
      <c r="H119" s="10"/>
    </row>
    <row r="120" spans="1:8" ht="15.75">
      <c r="A120" s="10"/>
      <c r="B120" s="10"/>
      <c r="C120" s="10"/>
      <c r="D120" s="10"/>
      <c r="E120" s="10"/>
      <c r="F120" s="10"/>
      <c r="G120" s="10"/>
      <c r="H120" s="10"/>
    </row>
    <row r="121" spans="1:8" ht="15.75">
      <c r="A121" s="10"/>
      <c r="B121" s="10"/>
      <c r="C121" s="10"/>
      <c r="D121" s="10"/>
      <c r="E121" s="10"/>
      <c r="F121" s="10"/>
      <c r="G121" s="10"/>
      <c r="H121" s="10"/>
    </row>
    <row r="122" spans="1:8" ht="15.75">
      <c r="A122" s="10"/>
      <c r="B122" s="10"/>
      <c r="C122" s="10"/>
      <c r="D122" s="10"/>
      <c r="E122" s="10"/>
      <c r="F122" s="10"/>
      <c r="G122" s="10"/>
      <c r="H122" s="10"/>
    </row>
    <row r="123" spans="1:8" ht="15.75">
      <c r="A123" s="10"/>
      <c r="B123" s="10"/>
      <c r="C123" s="10"/>
      <c r="D123" s="10"/>
      <c r="E123" s="10"/>
      <c r="F123" s="10"/>
      <c r="G123" s="10"/>
      <c r="H123" s="10"/>
    </row>
    <row r="124" spans="1:8" ht="15.75">
      <c r="A124" s="10"/>
      <c r="B124" s="10"/>
      <c r="C124" s="10"/>
      <c r="D124" s="10"/>
      <c r="E124" s="10"/>
      <c r="F124" s="10"/>
      <c r="G124" s="10"/>
      <c r="H124" s="10"/>
    </row>
    <row r="125" spans="1:8" ht="15.75">
      <c r="A125" s="10"/>
      <c r="B125" s="10"/>
      <c r="C125" s="10"/>
      <c r="D125" s="10"/>
      <c r="E125" s="10"/>
      <c r="F125" s="10"/>
      <c r="G125" s="10"/>
      <c r="H125" s="10"/>
    </row>
    <row r="126" spans="1:8" ht="15.75">
      <c r="A126" s="10"/>
      <c r="B126" s="10"/>
      <c r="C126" s="10"/>
      <c r="D126" s="10"/>
      <c r="E126" s="10"/>
      <c r="F126" s="10"/>
      <c r="G126" s="10"/>
      <c r="H126" s="10"/>
    </row>
    <row r="127" spans="1:8" ht="15.75">
      <c r="A127" s="10"/>
      <c r="B127" s="10"/>
      <c r="C127" s="10"/>
      <c r="D127" s="10"/>
      <c r="E127" s="10"/>
      <c r="F127" s="10"/>
      <c r="G127" s="10"/>
      <c r="H127" s="10"/>
    </row>
    <row r="128" spans="1:8" ht="15.75">
      <c r="A128" s="10"/>
      <c r="B128" s="10"/>
      <c r="C128" s="10"/>
      <c r="D128" s="10"/>
      <c r="E128" s="10"/>
      <c r="F128" s="10"/>
      <c r="G128" s="10"/>
      <c r="H128" s="10"/>
    </row>
    <row r="129" spans="1:8" ht="15.75">
      <c r="A129" s="10"/>
      <c r="B129" s="10"/>
      <c r="C129" s="10"/>
      <c r="D129" s="10"/>
      <c r="E129" s="10"/>
      <c r="F129" s="10"/>
      <c r="G129" s="10"/>
      <c r="H129" s="10"/>
    </row>
    <row r="130" spans="1:8" ht="15.75">
      <c r="A130" s="10"/>
      <c r="B130" s="10"/>
      <c r="C130" s="10"/>
      <c r="D130" s="10"/>
      <c r="E130" s="10"/>
      <c r="F130" s="10"/>
      <c r="G130" s="10"/>
      <c r="H130" s="10"/>
    </row>
    <row r="131" spans="1:8" ht="15.75">
      <c r="A131" s="10"/>
      <c r="B131" s="10"/>
      <c r="C131" s="10"/>
      <c r="D131" s="10"/>
      <c r="E131" s="10"/>
      <c r="F131" s="10"/>
      <c r="G131" s="10"/>
      <c r="H131" s="10"/>
    </row>
    <row r="132" spans="1:8" ht="15.75">
      <c r="A132" s="10"/>
      <c r="B132" s="10"/>
      <c r="C132" s="10"/>
      <c r="D132" s="10"/>
      <c r="E132" s="10"/>
      <c r="F132" s="10"/>
      <c r="G132" s="10"/>
      <c r="H132" s="10"/>
    </row>
    <row r="133" spans="1:8" ht="15.75">
      <c r="A133" s="10"/>
      <c r="B133" s="10"/>
      <c r="C133" s="10"/>
      <c r="D133" s="10"/>
      <c r="E133" s="10"/>
      <c r="F133" s="10"/>
      <c r="G133" s="10"/>
      <c r="H133" s="10"/>
    </row>
    <row r="134" spans="1:8" ht="15.75">
      <c r="A134" s="10"/>
      <c r="B134" s="10"/>
      <c r="C134" s="10"/>
      <c r="D134" s="10"/>
      <c r="E134" s="10"/>
      <c r="F134" s="10"/>
      <c r="G134" s="10"/>
      <c r="H134" s="10"/>
    </row>
    <row r="135" spans="1:8" ht="15.75">
      <c r="A135" s="10"/>
      <c r="B135" s="10"/>
      <c r="C135" s="10"/>
      <c r="D135" s="10"/>
      <c r="E135" s="10"/>
      <c r="F135" s="10"/>
      <c r="G135" s="10"/>
      <c r="H135" s="10"/>
    </row>
    <row r="136" spans="1:8" ht="15.75">
      <c r="A136" s="10"/>
      <c r="B136" s="10"/>
      <c r="C136" s="10"/>
      <c r="D136" s="10"/>
      <c r="E136" s="10"/>
      <c r="F136" s="10"/>
      <c r="G136" s="10"/>
      <c r="H136" s="10"/>
    </row>
    <row r="137" spans="1:8" ht="15.75">
      <c r="A137" s="10"/>
      <c r="B137" s="10"/>
      <c r="C137" s="10"/>
      <c r="D137" s="10"/>
      <c r="E137" s="10"/>
      <c r="F137" s="10"/>
      <c r="G137" s="10"/>
      <c r="H137" s="10"/>
    </row>
    <row r="138" spans="1:8" ht="15.75">
      <c r="A138" s="10"/>
      <c r="B138" s="10"/>
      <c r="C138" s="10"/>
      <c r="D138" s="10"/>
      <c r="E138" s="10"/>
      <c r="F138" s="10"/>
      <c r="G138" s="10"/>
      <c r="H138" s="10"/>
    </row>
    <row r="139" spans="1:8" ht="15.75">
      <c r="A139" s="10"/>
      <c r="B139" s="10"/>
      <c r="C139" s="10"/>
      <c r="D139" s="10"/>
      <c r="E139" s="10"/>
      <c r="F139" s="10"/>
      <c r="G139" s="10"/>
      <c r="H139" s="10"/>
    </row>
    <row r="140" spans="1:8" ht="15.75">
      <c r="A140" s="10"/>
      <c r="B140" s="10"/>
      <c r="C140" s="10"/>
      <c r="D140" s="10"/>
      <c r="E140" s="10"/>
      <c r="F140" s="10"/>
      <c r="G140" s="10"/>
      <c r="H140" s="10"/>
    </row>
    <row r="141" spans="1:8" ht="15.75">
      <c r="A141" s="10"/>
      <c r="B141" s="10"/>
      <c r="C141" s="10"/>
      <c r="D141" s="10"/>
      <c r="E141" s="10"/>
      <c r="F141" s="10"/>
      <c r="G141" s="10"/>
      <c r="H141" s="10"/>
    </row>
    <row r="142" spans="1:8" ht="15.75">
      <c r="A142" s="10"/>
      <c r="B142" s="10"/>
      <c r="C142" s="10"/>
      <c r="D142" s="10"/>
      <c r="E142" s="10"/>
      <c r="F142" s="10"/>
      <c r="G142" s="10"/>
      <c r="H142" s="10"/>
    </row>
    <row r="143" spans="1:8" ht="15.75">
      <c r="A143" s="10"/>
      <c r="B143" s="10"/>
      <c r="C143" s="10"/>
      <c r="D143" s="10"/>
      <c r="E143" s="10"/>
      <c r="F143" s="10"/>
      <c r="G143" s="10"/>
      <c r="H143" s="10"/>
    </row>
    <row r="144" spans="1:8" ht="15.75">
      <c r="A144" s="10"/>
      <c r="B144" s="10"/>
      <c r="C144" s="10"/>
      <c r="D144" s="10"/>
      <c r="E144" s="10"/>
      <c r="F144" s="10"/>
      <c r="G144" s="10"/>
      <c r="H144" s="10"/>
    </row>
    <row r="145" spans="1:8" ht="15.75">
      <c r="A145" s="10"/>
      <c r="B145" s="10"/>
      <c r="C145" s="10"/>
      <c r="D145" s="10"/>
      <c r="E145" s="10"/>
      <c r="F145" s="10"/>
      <c r="G145" s="10"/>
      <c r="H145" s="10"/>
    </row>
    <row r="146" spans="1:8" ht="15.75">
      <c r="A146" s="10"/>
      <c r="B146" s="10"/>
      <c r="C146" s="10"/>
      <c r="D146" s="10"/>
      <c r="E146" s="10"/>
      <c r="F146" s="10"/>
      <c r="G146" s="10"/>
      <c r="H146" s="10"/>
    </row>
    <row r="147" spans="1:8" ht="15.75">
      <c r="A147" s="10"/>
      <c r="B147" s="10"/>
      <c r="C147" s="10"/>
      <c r="D147" s="10"/>
      <c r="E147" s="10"/>
      <c r="F147" s="10"/>
      <c r="G147" s="10"/>
      <c r="H147" s="10"/>
    </row>
    <row r="148" spans="1:8" ht="15.75">
      <c r="A148" s="10"/>
      <c r="B148" s="10"/>
      <c r="C148" s="10"/>
      <c r="D148" s="10"/>
      <c r="E148" s="10"/>
      <c r="F148" s="10"/>
      <c r="G148" s="10"/>
      <c r="H148" s="10"/>
    </row>
    <row r="149" spans="1:8" ht="15.75">
      <c r="A149" s="10"/>
      <c r="B149" s="10"/>
      <c r="C149" s="10"/>
      <c r="D149" s="10"/>
      <c r="E149" s="10"/>
      <c r="F149" s="10"/>
      <c r="G149" s="10"/>
      <c r="H149" s="10"/>
    </row>
    <row r="150" spans="1:8" ht="15.75">
      <c r="A150" s="10"/>
      <c r="B150" s="10"/>
      <c r="C150" s="10"/>
      <c r="D150" s="10"/>
      <c r="E150" s="10"/>
      <c r="F150" s="10"/>
      <c r="G150" s="10"/>
      <c r="H150" s="10"/>
    </row>
    <row r="151" spans="1:8" ht="15.75">
      <c r="A151" s="10"/>
      <c r="B151" s="10"/>
      <c r="C151" s="10"/>
      <c r="D151" s="10"/>
      <c r="E151" s="10"/>
      <c r="F151" s="10"/>
      <c r="G151" s="10"/>
      <c r="H151" s="10"/>
    </row>
    <row r="152" spans="1:8" ht="15.75">
      <c r="A152" s="10"/>
      <c r="B152" s="10"/>
      <c r="C152" s="10"/>
      <c r="D152" s="10"/>
      <c r="E152" s="10"/>
      <c r="F152" s="10"/>
      <c r="G152" s="10"/>
      <c r="H152" s="10"/>
    </row>
    <row r="153" spans="1:8" ht="15.75">
      <c r="A153" s="10"/>
      <c r="B153" s="10"/>
      <c r="C153" s="10"/>
      <c r="D153" s="10"/>
      <c r="E153" s="10"/>
      <c r="F153" s="10"/>
      <c r="G153" s="10"/>
      <c r="H153" s="10"/>
    </row>
    <row r="154" spans="1:8" ht="15.75">
      <c r="A154" s="10"/>
      <c r="B154" s="10"/>
      <c r="C154" s="10"/>
      <c r="D154" s="10"/>
      <c r="E154" s="10"/>
      <c r="F154" s="10"/>
      <c r="G154" s="10"/>
      <c r="H154" s="10"/>
    </row>
    <row r="155" spans="1:8" ht="15.75">
      <c r="A155" s="10"/>
      <c r="B155" s="10"/>
      <c r="C155" s="10"/>
      <c r="D155" s="10"/>
      <c r="E155" s="10"/>
      <c r="F155" s="10"/>
      <c r="G155" s="10"/>
      <c r="H155" s="10"/>
    </row>
    <row r="156" spans="1:8" ht="15.75">
      <c r="A156" s="10"/>
      <c r="B156" s="10"/>
      <c r="C156" s="10"/>
      <c r="D156" s="10"/>
      <c r="E156" s="10"/>
      <c r="F156" s="10"/>
      <c r="G156" s="10"/>
      <c r="H156" s="10"/>
    </row>
    <row r="157" spans="1:8" ht="15.75">
      <c r="A157" s="10"/>
      <c r="B157" s="10"/>
      <c r="C157" s="10"/>
      <c r="D157" s="10"/>
      <c r="E157" s="10"/>
      <c r="F157" s="10"/>
      <c r="G157" s="10"/>
      <c r="H157" s="10"/>
    </row>
    <row r="158" spans="1:8" ht="15.75">
      <c r="A158" s="10"/>
      <c r="B158" s="10"/>
      <c r="C158" s="10"/>
      <c r="D158" s="10"/>
      <c r="E158" s="10"/>
      <c r="F158" s="10"/>
      <c r="G158" s="10"/>
      <c r="H158" s="10"/>
    </row>
    <row r="159" spans="1:8" ht="15.75">
      <c r="A159" s="10"/>
      <c r="B159" s="10"/>
      <c r="C159" s="10"/>
      <c r="D159" s="10"/>
      <c r="E159" s="10"/>
      <c r="F159" s="10"/>
      <c r="G159" s="10"/>
      <c r="H159" s="10"/>
    </row>
    <row r="160" spans="1:8" ht="15.75">
      <c r="A160" s="10"/>
      <c r="B160" s="10"/>
      <c r="C160" s="10"/>
      <c r="D160" s="10"/>
      <c r="E160" s="10"/>
      <c r="F160" s="10"/>
      <c r="G160" s="10"/>
      <c r="H160" s="10"/>
    </row>
    <row r="161" spans="1:8" ht="15.75">
      <c r="A161" s="10"/>
      <c r="B161" s="10"/>
      <c r="C161" s="10"/>
      <c r="D161" s="10"/>
      <c r="E161" s="10"/>
      <c r="F161" s="10"/>
      <c r="G161" s="10"/>
      <c r="H161" s="10"/>
    </row>
    <row r="162" spans="1:8" ht="15.75">
      <c r="A162" s="10"/>
      <c r="B162" s="10"/>
      <c r="C162" s="10"/>
      <c r="D162" s="10"/>
      <c r="E162" s="10"/>
      <c r="F162" s="10"/>
      <c r="G162" s="10"/>
      <c r="H162" s="10"/>
    </row>
    <row r="163" spans="1:8" ht="15.75">
      <c r="A163" s="10"/>
      <c r="B163" s="10"/>
      <c r="C163" s="10"/>
      <c r="D163" s="10"/>
      <c r="E163" s="10"/>
      <c r="F163" s="10"/>
      <c r="G163" s="10"/>
      <c r="H163" s="10"/>
    </row>
    <row r="164" spans="1:8" ht="15.75">
      <c r="A164" s="10"/>
      <c r="B164" s="10"/>
      <c r="C164" s="10"/>
      <c r="D164" s="10"/>
      <c r="E164" s="10"/>
      <c r="F164" s="10"/>
      <c r="G164" s="10"/>
      <c r="H164" s="10"/>
    </row>
    <row r="165" spans="1:8" ht="15.75">
      <c r="A165" s="10"/>
      <c r="B165" s="10"/>
      <c r="C165" s="10"/>
      <c r="D165" s="10"/>
      <c r="E165" s="10"/>
      <c r="F165" s="10"/>
      <c r="G165" s="10"/>
      <c r="H165" s="10"/>
    </row>
    <row r="166" spans="1:8" ht="15.75">
      <c r="A166" s="10"/>
      <c r="B166" s="10"/>
      <c r="C166" s="10"/>
      <c r="D166" s="10"/>
      <c r="E166" s="10"/>
      <c r="F166" s="10"/>
      <c r="G166" s="10"/>
      <c r="H166" s="10"/>
    </row>
  </sheetData>
  <dataConsolidate/>
  <mergeCells count="2">
    <mergeCell ref="A5:H5"/>
    <mergeCell ref="A51:H52"/>
  </mergeCells>
  <conditionalFormatting sqref="H17:H5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2">
    <tablePart r:id="rId4"/>
    <tablePart r:id="rId5"/>
  </tablePar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1"/>
  <dimension ref="A1:I45"/>
  <sheetViews>
    <sheetView topLeftCell="A22" zoomScaleNormal="100" zoomScaleSheetLayoutView="100" workbookViewId="0">
      <selection activeCell="I41" sqref="I41"/>
    </sheetView>
  </sheetViews>
  <sheetFormatPr baseColWidth="10" defaultRowHeight="14.25"/>
  <cols>
    <col min="1" max="1" width="19.28515625" style="13" customWidth="1"/>
    <col min="2" max="2" width="18.28515625" style="13" customWidth="1"/>
    <col min="3" max="4" width="18.28515625" style="12" customWidth="1"/>
    <col min="5" max="6" width="11.42578125" style="12"/>
    <col min="7" max="7" width="11.85546875" style="12" customWidth="1"/>
    <col min="8" max="8" width="16.5703125" style="12" bestFit="1" customWidth="1"/>
    <col min="9" max="9" width="14.140625" style="12" bestFit="1" customWidth="1"/>
    <col min="10" max="16384" width="11.42578125" style="12"/>
  </cols>
  <sheetData>
    <row r="1" spans="1:9">
      <c r="A1" s="20"/>
      <c r="B1" s="21"/>
      <c r="C1" s="20"/>
      <c r="D1" s="20"/>
    </row>
    <row r="2" spans="1:9">
      <c r="A2" s="20"/>
      <c r="B2" s="21"/>
      <c r="C2" s="20"/>
      <c r="D2" s="20"/>
    </row>
    <row r="3" spans="1:9" ht="15">
      <c r="A3" s="20"/>
      <c r="B3" s="19"/>
      <c r="C3" s="18"/>
      <c r="D3"/>
    </row>
    <row r="4" spans="1:9">
      <c r="A4" s="761"/>
      <c r="B4" s="761"/>
      <c r="C4" s="761"/>
      <c r="D4" s="761"/>
    </row>
    <row r="5" spans="1:9">
      <c r="A5" s="224"/>
      <c r="B5" s="224"/>
      <c r="C5" s="224"/>
      <c r="D5" s="109"/>
    </row>
    <row r="6" spans="1:9" ht="16.5" customHeight="1">
      <c r="A6" s="762" t="s">
        <v>135</v>
      </c>
      <c r="B6" s="762"/>
      <c r="C6" s="762"/>
      <c r="D6" s="762"/>
    </row>
    <row r="7" spans="1:9" ht="16.5" customHeight="1">
      <c r="A7" s="17"/>
      <c r="B7" s="17"/>
      <c r="C7" s="16"/>
      <c r="D7" s="16"/>
    </row>
    <row r="8" spans="1:9" ht="32.25" customHeight="1">
      <c r="A8" s="15" t="s">
        <v>61</v>
      </c>
      <c r="B8" s="244" t="s">
        <v>269</v>
      </c>
      <c r="C8" s="244" t="s">
        <v>277</v>
      </c>
      <c r="D8" s="245" t="s">
        <v>136</v>
      </c>
      <c r="F8" s="38" t="s">
        <v>61</v>
      </c>
      <c r="G8" s="80" t="s">
        <v>59</v>
      </c>
      <c r="H8" s="80" t="s">
        <v>381</v>
      </c>
      <c r="I8" s="38" t="s">
        <v>136</v>
      </c>
    </row>
    <row r="9" spans="1:9" ht="13.5" customHeight="1">
      <c r="A9" s="81" t="s">
        <v>9</v>
      </c>
      <c r="B9" s="104">
        <v>4662</v>
      </c>
      <c r="C9" s="104">
        <v>62940244.950000003</v>
      </c>
      <c r="D9" s="285">
        <f t="shared" ref="D9:D43" si="0">IF(C9=0,0,(C9/B9))</f>
        <v>13500.696042471043</v>
      </c>
      <c r="F9" s="39" t="s">
        <v>9</v>
      </c>
      <c r="G9" s="401">
        <v>4628</v>
      </c>
      <c r="H9" s="402">
        <v>61233430.649999999</v>
      </c>
      <c r="I9" s="400">
        <f t="shared" ref="I9:I39" si="1">IF(H9=0,0,(H9/G9))</f>
        <v>13231.078359982714</v>
      </c>
    </row>
    <row r="10" spans="1:9" ht="13.5" customHeight="1">
      <c r="A10" s="81" t="s">
        <v>12</v>
      </c>
      <c r="B10" s="104">
        <v>8249</v>
      </c>
      <c r="C10" s="104">
        <v>134453006.91000003</v>
      </c>
      <c r="D10" s="285">
        <f t="shared" si="0"/>
        <v>16299.309844829679</v>
      </c>
      <c r="F10" s="39" t="s">
        <v>12</v>
      </c>
      <c r="G10" s="401">
        <v>8090</v>
      </c>
      <c r="H10" s="402">
        <v>130855822.47</v>
      </c>
      <c r="I10" s="400">
        <f t="shared" si="1"/>
        <v>16175.008957972806</v>
      </c>
    </row>
    <row r="11" spans="1:9" ht="13.5" customHeight="1">
      <c r="A11" s="81" t="s">
        <v>13</v>
      </c>
      <c r="B11" s="104">
        <v>1664</v>
      </c>
      <c r="C11" s="104">
        <v>33737522.760000005</v>
      </c>
      <c r="D11" s="285">
        <f t="shared" si="0"/>
        <v>20274.953581730773</v>
      </c>
      <c r="F11" s="39" t="s">
        <v>13</v>
      </c>
      <c r="G11" s="401">
        <v>1878</v>
      </c>
      <c r="H11" s="402">
        <v>32845717.109999999</v>
      </c>
      <c r="I11" s="400">
        <f t="shared" si="1"/>
        <v>17489.732220447284</v>
      </c>
    </row>
    <row r="12" spans="1:9" ht="13.5" customHeight="1">
      <c r="A12" s="81" t="s">
        <v>14</v>
      </c>
      <c r="B12" s="104">
        <v>1809</v>
      </c>
      <c r="C12" s="104">
        <v>40377865.43</v>
      </c>
      <c r="D12" s="285">
        <f t="shared" si="0"/>
        <v>22320.544737423992</v>
      </c>
      <c r="F12" s="39" t="s">
        <v>14</v>
      </c>
      <c r="G12" s="401">
        <v>1835</v>
      </c>
      <c r="H12" s="402">
        <v>39270163.579999998</v>
      </c>
      <c r="I12" s="400">
        <f t="shared" si="1"/>
        <v>21400.634103542234</v>
      </c>
    </row>
    <row r="13" spans="1:9" ht="13.5" customHeight="1">
      <c r="A13" s="81" t="s">
        <v>15</v>
      </c>
      <c r="B13" s="104">
        <v>7408</v>
      </c>
      <c r="C13" s="104">
        <v>154916086.87</v>
      </c>
      <c r="D13" s="285">
        <f t="shared" si="0"/>
        <v>20911.998767548597</v>
      </c>
      <c r="F13" s="39" t="s">
        <v>15</v>
      </c>
      <c r="G13" s="401">
        <v>7553</v>
      </c>
      <c r="H13" s="402">
        <v>150972766.46000001</v>
      </c>
      <c r="I13" s="400">
        <f t="shared" si="1"/>
        <v>19988.450477955779</v>
      </c>
    </row>
    <row r="14" spans="1:9" ht="13.5" customHeight="1">
      <c r="A14" s="81" t="s">
        <v>16</v>
      </c>
      <c r="B14" s="104">
        <v>9203</v>
      </c>
      <c r="C14" s="104">
        <v>149622540.54999998</v>
      </c>
      <c r="D14" s="285">
        <f t="shared" si="0"/>
        <v>16258.018097359554</v>
      </c>
      <c r="F14" s="39" t="s">
        <v>16</v>
      </c>
      <c r="G14" s="401">
        <v>9095</v>
      </c>
      <c r="H14" s="402">
        <v>145516960.11000001</v>
      </c>
      <c r="I14" s="400">
        <f t="shared" si="1"/>
        <v>15999.665762506873</v>
      </c>
    </row>
    <row r="15" spans="1:9" ht="13.5" customHeight="1">
      <c r="A15" s="81" t="s">
        <v>49</v>
      </c>
      <c r="B15" s="104">
        <v>10066</v>
      </c>
      <c r="C15" s="104">
        <v>146240443.06</v>
      </c>
      <c r="D15" s="285">
        <f t="shared" si="0"/>
        <v>14528.158460162926</v>
      </c>
      <c r="F15" s="39" t="s">
        <v>17</v>
      </c>
      <c r="G15" s="401">
        <v>9358</v>
      </c>
      <c r="H15" s="402">
        <v>142365785.33000001</v>
      </c>
      <c r="I15" s="400">
        <f t="shared" si="1"/>
        <v>15213.270499038257</v>
      </c>
    </row>
    <row r="16" spans="1:9" ht="13.5" customHeight="1">
      <c r="A16" s="81" t="s">
        <v>18</v>
      </c>
      <c r="B16" s="104">
        <v>1866</v>
      </c>
      <c r="C16" s="104">
        <v>40848159.449999996</v>
      </c>
      <c r="D16" s="285">
        <f t="shared" si="0"/>
        <v>21890.760691318326</v>
      </c>
      <c r="F16" s="39" t="s">
        <v>18</v>
      </c>
      <c r="G16" s="401">
        <v>1986</v>
      </c>
      <c r="H16" s="402">
        <v>39698810.590000004</v>
      </c>
      <c r="I16" s="400">
        <f t="shared" si="1"/>
        <v>19989.330609264856</v>
      </c>
    </row>
    <row r="17" spans="1:9" ht="13.5" customHeight="1">
      <c r="A17" s="81" t="s">
        <v>19</v>
      </c>
      <c r="B17" s="104">
        <v>2067</v>
      </c>
      <c r="C17" s="104">
        <v>39988050.210000001</v>
      </c>
      <c r="D17" s="285">
        <f t="shared" si="0"/>
        <v>19345.936240928884</v>
      </c>
      <c r="F17" s="39" t="s">
        <v>19</v>
      </c>
      <c r="G17" s="401">
        <v>2142</v>
      </c>
      <c r="H17" s="402">
        <v>38851853.909999996</v>
      </c>
      <c r="I17" s="400">
        <f t="shared" si="1"/>
        <v>18138.120406162463</v>
      </c>
    </row>
    <row r="18" spans="1:9" ht="13.5" customHeight="1">
      <c r="A18" s="81" t="s">
        <v>20</v>
      </c>
      <c r="B18" s="104">
        <v>18067</v>
      </c>
      <c r="C18" s="104">
        <v>239110062.75999999</v>
      </c>
      <c r="D18" s="285">
        <f t="shared" si="0"/>
        <v>13234.630141141306</v>
      </c>
      <c r="F18" s="39" t="s">
        <v>20</v>
      </c>
      <c r="G18" s="401">
        <v>17266</v>
      </c>
      <c r="H18" s="402">
        <v>232530027.75999999</v>
      </c>
      <c r="I18" s="400">
        <f t="shared" si="1"/>
        <v>13467.510005791728</v>
      </c>
    </row>
    <row r="19" spans="1:9" ht="13.5" customHeight="1">
      <c r="A19" s="81" t="s">
        <v>21</v>
      </c>
      <c r="B19" s="104">
        <v>6152</v>
      </c>
      <c r="C19" s="104">
        <v>129986523.43000001</v>
      </c>
      <c r="D19" s="285">
        <f t="shared" si="0"/>
        <v>21129.148802015607</v>
      </c>
      <c r="F19" s="39" t="s">
        <v>21</v>
      </c>
      <c r="G19" s="401">
        <v>6290</v>
      </c>
      <c r="H19" s="402">
        <v>126521394.34999999</v>
      </c>
      <c r="I19" s="400">
        <f t="shared" si="1"/>
        <v>20114.689085850554</v>
      </c>
    </row>
    <row r="20" spans="1:9" ht="13.5" customHeight="1">
      <c r="A20" s="81" t="s">
        <v>22</v>
      </c>
      <c r="B20" s="104">
        <v>3648</v>
      </c>
      <c r="C20" s="104">
        <v>62427701.560000002</v>
      </c>
      <c r="D20" s="285">
        <f t="shared" si="0"/>
        <v>17112.856787280703</v>
      </c>
      <c r="F20" s="39" t="s">
        <v>22</v>
      </c>
      <c r="G20" s="401">
        <v>3715</v>
      </c>
      <c r="H20" s="402">
        <v>60800287.82</v>
      </c>
      <c r="I20" s="400">
        <f t="shared" si="1"/>
        <v>16366.160920592194</v>
      </c>
    </row>
    <row r="21" spans="1:9" ht="13.5" customHeight="1">
      <c r="A21" s="81" t="s">
        <v>23</v>
      </c>
      <c r="B21" s="104">
        <v>14856</v>
      </c>
      <c r="C21" s="104">
        <v>253606710.19</v>
      </c>
      <c r="D21" s="285">
        <f t="shared" si="0"/>
        <v>17070.99557014001</v>
      </c>
      <c r="F21" s="39" t="s">
        <v>23</v>
      </c>
      <c r="G21" s="401">
        <v>14712</v>
      </c>
      <c r="H21" s="402">
        <v>246794917.25</v>
      </c>
      <c r="I21" s="400">
        <f t="shared" si="1"/>
        <v>16775.075941408373</v>
      </c>
    </row>
    <row r="22" spans="1:9" ht="13.5" customHeight="1">
      <c r="A22" s="81" t="s">
        <v>24</v>
      </c>
      <c r="B22" s="104">
        <v>48591</v>
      </c>
      <c r="C22" s="104">
        <v>739896898.45999992</v>
      </c>
      <c r="D22" s="285">
        <f t="shared" si="0"/>
        <v>15227.035839147165</v>
      </c>
      <c r="F22" s="39" t="s">
        <v>24</v>
      </c>
      <c r="G22" s="401">
        <v>48274</v>
      </c>
      <c r="H22" s="402">
        <v>719471475.25999999</v>
      </c>
      <c r="I22" s="400">
        <f t="shared" si="1"/>
        <v>14903.912567013298</v>
      </c>
    </row>
    <row r="23" spans="1:9" ht="13.5" customHeight="1">
      <c r="A23" s="81" t="s">
        <v>48</v>
      </c>
      <c r="B23" s="104">
        <v>11181</v>
      </c>
      <c r="C23" s="104">
        <v>202375074.75999999</v>
      </c>
      <c r="D23" s="285">
        <f t="shared" si="0"/>
        <v>18099.908305160538</v>
      </c>
      <c r="F23" s="39" t="s">
        <v>25</v>
      </c>
      <c r="G23" s="401">
        <v>11186</v>
      </c>
      <c r="H23" s="402">
        <v>196792051.69999999</v>
      </c>
      <c r="I23" s="400">
        <f t="shared" si="1"/>
        <v>17592.709789021992</v>
      </c>
    </row>
    <row r="24" spans="1:9" ht="13.5" customHeight="1">
      <c r="A24" s="81" t="s">
        <v>26</v>
      </c>
      <c r="B24" s="104">
        <v>4697</v>
      </c>
      <c r="C24" s="104">
        <v>68201138.769999996</v>
      </c>
      <c r="D24" s="285">
        <f t="shared" si="0"/>
        <v>14520.148769427293</v>
      </c>
      <c r="F24" s="39" t="s">
        <v>26</v>
      </c>
      <c r="G24" s="401">
        <v>4719</v>
      </c>
      <c r="H24" s="402">
        <v>66564926.93</v>
      </c>
      <c r="I24" s="400">
        <f t="shared" si="1"/>
        <v>14105.727257893621</v>
      </c>
    </row>
    <row r="25" spans="1:9" ht="13.5" customHeight="1">
      <c r="A25" s="81" t="s">
        <v>27</v>
      </c>
      <c r="B25" s="104">
        <v>3065</v>
      </c>
      <c r="C25" s="104">
        <v>51631392.890000001</v>
      </c>
      <c r="D25" s="285">
        <f t="shared" si="0"/>
        <v>16845.478920065252</v>
      </c>
      <c r="F25" s="39" t="s">
        <v>27</v>
      </c>
      <c r="G25" s="401">
        <v>3195</v>
      </c>
      <c r="H25" s="402">
        <v>50186140.68</v>
      </c>
      <c r="I25" s="400">
        <f t="shared" si="1"/>
        <v>15707.712262910798</v>
      </c>
    </row>
    <row r="26" spans="1:9" ht="13.5" customHeight="1">
      <c r="A26" s="81" t="s">
        <v>28</v>
      </c>
      <c r="B26" s="104">
        <v>21351</v>
      </c>
      <c r="C26" s="104">
        <v>211600752.72999999</v>
      </c>
      <c r="D26" s="285">
        <f t="shared" si="0"/>
        <v>9910.5780867406665</v>
      </c>
      <c r="F26" s="39" t="s">
        <v>28</v>
      </c>
      <c r="G26" s="401">
        <v>20067</v>
      </c>
      <c r="H26" s="402">
        <v>206380341.27000001</v>
      </c>
      <c r="I26" s="400">
        <f t="shared" si="1"/>
        <v>10284.563774854239</v>
      </c>
    </row>
    <row r="27" spans="1:9" ht="13.5" customHeight="1">
      <c r="A27" s="81" t="s">
        <v>29</v>
      </c>
      <c r="B27" s="104">
        <v>7439</v>
      </c>
      <c r="C27" s="104">
        <v>146685714.02000001</v>
      </c>
      <c r="D27" s="285">
        <f t="shared" si="0"/>
        <v>19718.472109154456</v>
      </c>
      <c r="F27" s="39" t="s">
        <v>29</v>
      </c>
      <c r="G27" s="401">
        <v>7260</v>
      </c>
      <c r="H27" s="402">
        <v>142747445.18000001</v>
      </c>
      <c r="I27" s="400">
        <f t="shared" si="1"/>
        <v>19662.182531680442</v>
      </c>
    </row>
    <row r="28" spans="1:9" ht="13.5" customHeight="1">
      <c r="A28" s="81" t="s">
        <v>47</v>
      </c>
      <c r="B28" s="104">
        <v>3418</v>
      </c>
      <c r="C28" s="104">
        <v>45334871.540000007</v>
      </c>
      <c r="D28" s="285">
        <f t="shared" si="0"/>
        <v>13263.566863662963</v>
      </c>
      <c r="F28" s="39" t="s">
        <v>30</v>
      </c>
      <c r="G28" s="401">
        <v>3418</v>
      </c>
      <c r="H28" s="402">
        <v>44110957.090000004</v>
      </c>
      <c r="I28" s="400">
        <f t="shared" si="1"/>
        <v>12905.487738443535</v>
      </c>
    </row>
    <row r="29" spans="1:9" ht="13.5" customHeight="1">
      <c r="A29" s="81" t="s">
        <v>31</v>
      </c>
      <c r="B29" s="104">
        <v>8622</v>
      </c>
      <c r="C29" s="104">
        <v>97942159.229999989</v>
      </c>
      <c r="D29" s="285">
        <f t="shared" si="0"/>
        <v>11359.563816979819</v>
      </c>
      <c r="F29" s="39" t="s">
        <v>31</v>
      </c>
      <c r="G29" s="401">
        <v>8129</v>
      </c>
      <c r="H29" s="402">
        <v>95403303.569999993</v>
      </c>
      <c r="I29" s="400">
        <f t="shared" si="1"/>
        <v>11736.167249354163</v>
      </c>
    </row>
    <row r="30" spans="1:9" ht="13.5" customHeight="1">
      <c r="A30" s="81" t="s">
        <v>32</v>
      </c>
      <c r="B30" s="104">
        <v>5729</v>
      </c>
      <c r="C30" s="104">
        <v>85770398.209999993</v>
      </c>
      <c r="D30" s="285">
        <f t="shared" si="0"/>
        <v>14971.268669924943</v>
      </c>
      <c r="F30" s="39" t="s">
        <v>32</v>
      </c>
      <c r="G30" s="401">
        <v>5400</v>
      </c>
      <c r="H30" s="402">
        <v>83475628.680000007</v>
      </c>
      <c r="I30" s="400">
        <f t="shared" si="1"/>
        <v>15458.449755555557</v>
      </c>
    </row>
    <row r="31" spans="1:9" ht="13.5" customHeight="1">
      <c r="A31" s="81" t="s">
        <v>33</v>
      </c>
      <c r="B31" s="104">
        <v>8577</v>
      </c>
      <c r="C31" s="104">
        <v>217435835.59</v>
      </c>
      <c r="D31" s="285">
        <f t="shared" si="0"/>
        <v>25351.035978780459</v>
      </c>
      <c r="F31" s="39" t="s">
        <v>33</v>
      </c>
      <c r="G31" s="401">
        <v>7854</v>
      </c>
      <c r="H31" s="402">
        <v>211443635.19</v>
      </c>
      <c r="I31" s="400">
        <f t="shared" si="1"/>
        <v>26921.776825821238</v>
      </c>
    </row>
    <row r="32" spans="1:9" ht="13.5" customHeight="1">
      <c r="A32" s="81" t="s">
        <v>34</v>
      </c>
      <c r="B32" s="104">
        <v>15277</v>
      </c>
      <c r="C32" s="104">
        <v>220480112.47</v>
      </c>
      <c r="D32" s="285">
        <f t="shared" si="0"/>
        <v>14432.160271650193</v>
      </c>
      <c r="F32" s="39" t="s">
        <v>34</v>
      </c>
      <c r="G32" s="401">
        <v>15385</v>
      </c>
      <c r="H32" s="402">
        <v>214571296.80000001</v>
      </c>
      <c r="I32" s="400">
        <f t="shared" si="1"/>
        <v>13946.785622359443</v>
      </c>
    </row>
    <row r="33" spans="1:9" ht="13.5" customHeight="1">
      <c r="A33" s="81" t="s">
        <v>35</v>
      </c>
      <c r="B33" s="104">
        <v>5685</v>
      </c>
      <c r="C33" s="104">
        <v>109629582.92000002</v>
      </c>
      <c r="D33" s="285">
        <f t="shared" si="0"/>
        <v>19284.007549692175</v>
      </c>
      <c r="F33" s="39" t="s">
        <v>35</v>
      </c>
      <c r="G33" s="401">
        <v>5584</v>
      </c>
      <c r="H33" s="402">
        <v>106609849.48</v>
      </c>
      <c r="I33" s="400">
        <f t="shared" si="1"/>
        <v>19092.021755014328</v>
      </c>
    </row>
    <row r="34" spans="1:9" ht="13.5" customHeight="1">
      <c r="A34" s="81" t="s">
        <v>36</v>
      </c>
      <c r="B34" s="104">
        <v>8707</v>
      </c>
      <c r="C34" s="104">
        <v>170226883.19999999</v>
      </c>
      <c r="D34" s="285">
        <f t="shared" si="0"/>
        <v>19550.578063626966</v>
      </c>
      <c r="F34" s="39" t="s">
        <v>36</v>
      </c>
      <c r="G34" s="401">
        <v>8929</v>
      </c>
      <c r="H34" s="402">
        <v>165592499.62</v>
      </c>
      <c r="I34" s="400">
        <f t="shared" si="1"/>
        <v>18545.469774890807</v>
      </c>
    </row>
    <row r="35" spans="1:9" ht="13.5" customHeight="1">
      <c r="A35" s="81" t="s">
        <v>37</v>
      </c>
      <c r="B35" s="104">
        <v>3243</v>
      </c>
      <c r="C35" s="104">
        <v>41570346.460000008</v>
      </c>
      <c r="D35" s="285">
        <f t="shared" si="0"/>
        <v>12818.4848781992</v>
      </c>
      <c r="F35" s="39" t="s">
        <v>37</v>
      </c>
      <c r="G35" s="401">
        <v>3036</v>
      </c>
      <c r="H35" s="402">
        <v>40424161.539999999</v>
      </c>
      <c r="I35" s="400">
        <f t="shared" si="1"/>
        <v>13314.941218708827</v>
      </c>
    </row>
    <row r="36" spans="1:9" ht="13.5" customHeight="1">
      <c r="A36" s="81" t="s">
        <v>46</v>
      </c>
      <c r="B36" s="104">
        <v>9115</v>
      </c>
      <c r="C36" s="104">
        <v>223349061.37000003</v>
      </c>
      <c r="D36" s="285">
        <f t="shared" si="0"/>
        <v>24503.462574876579</v>
      </c>
      <c r="F36" s="39" t="s">
        <v>38</v>
      </c>
      <c r="G36" s="401">
        <v>9302</v>
      </c>
      <c r="H36" s="402">
        <v>217163897.13</v>
      </c>
      <c r="I36" s="400">
        <f t="shared" si="1"/>
        <v>23345.936049236723</v>
      </c>
    </row>
    <row r="37" spans="1:9" ht="13.5" customHeight="1">
      <c r="A37" s="81" t="s">
        <v>39</v>
      </c>
      <c r="B37" s="104">
        <v>5258</v>
      </c>
      <c r="C37" s="104">
        <v>98997778.909999996</v>
      </c>
      <c r="D37" s="285">
        <f t="shared" si="0"/>
        <v>18828.029461772538</v>
      </c>
      <c r="F37" s="39" t="s">
        <v>39</v>
      </c>
      <c r="G37" s="401">
        <v>5114</v>
      </c>
      <c r="H37" s="402">
        <v>96311307.430000007</v>
      </c>
      <c r="I37" s="400">
        <f t="shared" si="1"/>
        <v>18832.872004301917</v>
      </c>
    </row>
    <row r="38" spans="1:9" ht="13.5" customHeight="1" thickBot="1">
      <c r="A38" s="81" t="s">
        <v>40</v>
      </c>
      <c r="B38" s="104">
        <v>1552</v>
      </c>
      <c r="C38" s="104">
        <v>36192694.990000002</v>
      </c>
      <c r="D38" s="285">
        <f t="shared" si="0"/>
        <v>23320.035431701031</v>
      </c>
      <c r="F38" s="39" t="s">
        <v>40</v>
      </c>
      <c r="G38" s="401">
        <v>1610</v>
      </c>
      <c r="H38" s="402">
        <v>35206510.600000001</v>
      </c>
      <c r="I38" s="400">
        <f t="shared" si="1"/>
        <v>21867.39788819876</v>
      </c>
    </row>
    <row r="39" spans="1:9" ht="15.75" thickBot="1">
      <c r="A39" s="271" t="s">
        <v>41</v>
      </c>
      <c r="B39" s="272">
        <f>SUM(B9:B38)</f>
        <v>261224</v>
      </c>
      <c r="C39" s="273">
        <f>SUM(C9:C38)</f>
        <v>4255575614.6499996</v>
      </c>
      <c r="D39" s="273">
        <f t="shared" si="0"/>
        <v>16290.905945280678</v>
      </c>
      <c r="F39" s="403"/>
      <c r="G39" s="404">
        <f>SUM(G9:G38)</f>
        <v>257010</v>
      </c>
      <c r="H39" s="404">
        <f>SUM(H9:H38)</f>
        <v>4140713365.539999</v>
      </c>
      <c r="I39" s="400">
        <f t="shared" si="1"/>
        <v>16111.098266760044</v>
      </c>
    </row>
    <row r="40" spans="1:9">
      <c r="A40" s="260" t="s">
        <v>78</v>
      </c>
      <c r="B40" s="318">
        <v>44212</v>
      </c>
      <c r="C40" s="317">
        <v>643179438</v>
      </c>
      <c r="D40" s="285">
        <f t="shared" si="0"/>
        <v>14547.621415000453</v>
      </c>
      <c r="F40" s="260" t="s">
        <v>78</v>
      </c>
      <c r="G40" s="405">
        <v>44532</v>
      </c>
      <c r="H40" s="406">
        <v>712523049.10000002</v>
      </c>
      <c r="I40" s="407">
        <f t="shared" ref="I40:I41" si="2">IF(H40=0,0,(H40/G40))</f>
        <v>16000.248115961556</v>
      </c>
    </row>
    <row r="41" spans="1:9" ht="15" thickBot="1">
      <c r="A41" s="264" t="s">
        <v>43</v>
      </c>
      <c r="B41" s="318">
        <v>6380</v>
      </c>
      <c r="C41" s="317">
        <v>137952823</v>
      </c>
      <c r="D41" s="285">
        <f t="shared" si="0"/>
        <v>21622.699529780566</v>
      </c>
      <c r="F41" s="264" t="s">
        <v>43</v>
      </c>
      <c r="G41" s="405">
        <v>6379</v>
      </c>
      <c r="H41" s="406">
        <v>161102864.30000001</v>
      </c>
      <c r="I41" s="407">
        <f t="shared" si="2"/>
        <v>25255.191142812357</v>
      </c>
    </row>
    <row r="42" spans="1:9" ht="26.25" thickBot="1">
      <c r="A42" s="271" t="s">
        <v>44</v>
      </c>
      <c r="B42" s="272">
        <f>SUM(B40:B41)</f>
        <v>50592</v>
      </c>
      <c r="C42" s="273">
        <f>SUM(C40:C41)</f>
        <v>781132261</v>
      </c>
      <c r="D42" s="273">
        <f t="shared" si="0"/>
        <v>15439.837543485137</v>
      </c>
      <c r="F42" s="271" t="s">
        <v>44</v>
      </c>
      <c r="G42" s="272">
        <f>SUM(G40:G41)</f>
        <v>50911</v>
      </c>
      <c r="H42" s="273">
        <f>SUM(H40:H41)</f>
        <v>873625913.4000001</v>
      </c>
      <c r="I42" s="273">
        <f>IF(H42=0,0,(H42/G42))</f>
        <v>17159.865518257353</v>
      </c>
    </row>
    <row r="43" spans="1:9" ht="15.75" thickBot="1">
      <c r="A43" s="271" t="s">
        <v>274</v>
      </c>
      <c r="B43" s="272">
        <f>B39+B42</f>
        <v>311816</v>
      </c>
      <c r="C43" s="272">
        <f>C39+C42</f>
        <v>5036707875.6499996</v>
      </c>
      <c r="D43" s="273">
        <f t="shared" si="0"/>
        <v>16152.820495580725</v>
      </c>
      <c r="F43" s="403"/>
      <c r="G43" s="404">
        <f>G39+G42</f>
        <v>307921</v>
      </c>
      <c r="H43" s="404">
        <f>H39+H42</f>
        <v>5014339278.9399986</v>
      </c>
      <c r="I43" s="273">
        <f>IF(H43=0,0,(H43/G43))</f>
        <v>16284.49920252272</v>
      </c>
    </row>
    <row r="45" spans="1:9">
      <c r="A45" s="13">
        <v>2016</v>
      </c>
    </row>
  </sheetData>
  <sheetProtection selectLockedCells="1"/>
  <mergeCells count="2">
    <mergeCell ref="A4:D4"/>
    <mergeCell ref="A6:D6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75" orientation="landscape" r:id="rId1"/>
  <drawing r:id="rId2"/>
  <legacyDrawing r:id="rId3"/>
  <oleObjects>
    <mc:AlternateContent xmlns:mc="http://schemas.openxmlformats.org/markup-compatibility/2006">
      <mc:Choice Requires="x14">
        <oleObject progId="CorelDraw.Graphic.16" shapeId="88065" r:id="rId4">
          <objectPr defaultSize="0" autoPict="0" r:id="rId5">
            <anchor moveWithCells="1" sizeWithCells="1">
              <from>
                <xdr:col>0</xdr:col>
                <xdr:colOff>219075</xdr:colOff>
                <xdr:row>0</xdr:row>
                <xdr:rowOff>57150</xdr:rowOff>
              </from>
              <to>
                <xdr:col>1</xdr:col>
                <xdr:colOff>0</xdr:colOff>
                <xdr:row>4</xdr:row>
                <xdr:rowOff>142875</xdr:rowOff>
              </to>
            </anchor>
          </objectPr>
        </oleObject>
      </mc:Choice>
      <mc:Fallback>
        <oleObject progId="CorelDraw.Graphic.16" shapeId="88065" r:id="rId4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N159"/>
  <sheetViews>
    <sheetView showGridLines="0" zoomScaleNormal="100" zoomScaleSheetLayoutView="100" workbookViewId="0">
      <selection activeCell="G3" sqref="G3"/>
    </sheetView>
  </sheetViews>
  <sheetFormatPr baseColWidth="10" defaultRowHeight="15"/>
  <cols>
    <col min="1" max="1" width="20.7109375" customWidth="1"/>
    <col min="2" max="7" width="9.7109375" customWidth="1"/>
    <col min="8" max="8" width="13.140625" customWidth="1"/>
    <col min="10" max="10" width="17.140625" style="90" hidden="1" customWidth="1"/>
    <col min="11" max="14" width="0" style="90" hidden="1" customWidth="1"/>
    <col min="253" max="253" width="7.85546875" customWidth="1"/>
    <col min="254" max="254" width="12.28515625" customWidth="1"/>
    <col min="255" max="260" width="7.5703125" customWidth="1"/>
    <col min="261" max="261" width="8.7109375" customWidth="1"/>
    <col min="509" max="509" width="7.85546875" customWidth="1"/>
    <col min="510" max="510" width="12.28515625" customWidth="1"/>
    <col min="511" max="516" width="7.5703125" customWidth="1"/>
    <col min="517" max="517" width="8.7109375" customWidth="1"/>
    <col min="765" max="765" width="7.85546875" customWidth="1"/>
    <col min="766" max="766" width="12.28515625" customWidth="1"/>
    <col min="767" max="772" width="7.5703125" customWidth="1"/>
    <col min="773" max="773" width="8.7109375" customWidth="1"/>
    <col min="1021" max="1021" width="7.85546875" customWidth="1"/>
    <col min="1022" max="1022" width="12.28515625" customWidth="1"/>
    <col min="1023" max="1028" width="7.5703125" customWidth="1"/>
    <col min="1029" max="1029" width="8.7109375" customWidth="1"/>
    <col min="1277" max="1277" width="7.85546875" customWidth="1"/>
    <col min="1278" max="1278" width="12.28515625" customWidth="1"/>
    <col min="1279" max="1284" width="7.5703125" customWidth="1"/>
    <col min="1285" max="1285" width="8.7109375" customWidth="1"/>
    <col min="1533" max="1533" width="7.85546875" customWidth="1"/>
    <col min="1534" max="1534" width="12.28515625" customWidth="1"/>
    <col min="1535" max="1540" width="7.5703125" customWidth="1"/>
    <col min="1541" max="1541" width="8.7109375" customWidth="1"/>
    <col min="1789" max="1789" width="7.85546875" customWidth="1"/>
    <col min="1790" max="1790" width="12.28515625" customWidth="1"/>
    <col min="1791" max="1796" width="7.5703125" customWidth="1"/>
    <col min="1797" max="1797" width="8.7109375" customWidth="1"/>
    <col min="2045" max="2045" width="7.85546875" customWidth="1"/>
    <col min="2046" max="2046" width="12.28515625" customWidth="1"/>
    <col min="2047" max="2052" width="7.5703125" customWidth="1"/>
    <col min="2053" max="2053" width="8.7109375" customWidth="1"/>
    <col min="2301" max="2301" width="7.85546875" customWidth="1"/>
    <col min="2302" max="2302" width="12.28515625" customWidth="1"/>
    <col min="2303" max="2308" width="7.5703125" customWidth="1"/>
    <col min="2309" max="2309" width="8.7109375" customWidth="1"/>
    <col min="2557" max="2557" width="7.85546875" customWidth="1"/>
    <col min="2558" max="2558" width="12.28515625" customWidth="1"/>
    <col min="2559" max="2564" width="7.5703125" customWidth="1"/>
    <col min="2565" max="2565" width="8.7109375" customWidth="1"/>
    <col min="2813" max="2813" width="7.85546875" customWidth="1"/>
    <col min="2814" max="2814" width="12.28515625" customWidth="1"/>
    <col min="2815" max="2820" width="7.5703125" customWidth="1"/>
    <col min="2821" max="2821" width="8.7109375" customWidth="1"/>
    <col min="3069" max="3069" width="7.85546875" customWidth="1"/>
    <col min="3070" max="3070" width="12.28515625" customWidth="1"/>
    <col min="3071" max="3076" width="7.5703125" customWidth="1"/>
    <col min="3077" max="3077" width="8.7109375" customWidth="1"/>
    <col min="3325" max="3325" width="7.85546875" customWidth="1"/>
    <col min="3326" max="3326" width="12.28515625" customWidth="1"/>
    <col min="3327" max="3332" width="7.5703125" customWidth="1"/>
    <col min="3333" max="3333" width="8.7109375" customWidth="1"/>
    <col min="3581" max="3581" width="7.85546875" customWidth="1"/>
    <col min="3582" max="3582" width="12.28515625" customWidth="1"/>
    <col min="3583" max="3588" width="7.5703125" customWidth="1"/>
    <col min="3589" max="3589" width="8.7109375" customWidth="1"/>
    <col min="3837" max="3837" width="7.85546875" customWidth="1"/>
    <col min="3838" max="3838" width="12.28515625" customWidth="1"/>
    <col min="3839" max="3844" width="7.5703125" customWidth="1"/>
    <col min="3845" max="3845" width="8.7109375" customWidth="1"/>
    <col min="4093" max="4093" width="7.85546875" customWidth="1"/>
    <col min="4094" max="4094" width="12.28515625" customWidth="1"/>
    <col min="4095" max="4100" width="7.5703125" customWidth="1"/>
    <col min="4101" max="4101" width="8.7109375" customWidth="1"/>
    <col min="4349" max="4349" width="7.85546875" customWidth="1"/>
    <col min="4350" max="4350" width="12.28515625" customWidth="1"/>
    <col min="4351" max="4356" width="7.5703125" customWidth="1"/>
    <col min="4357" max="4357" width="8.7109375" customWidth="1"/>
    <col min="4605" max="4605" width="7.85546875" customWidth="1"/>
    <col min="4606" max="4606" width="12.28515625" customWidth="1"/>
    <col min="4607" max="4612" width="7.5703125" customWidth="1"/>
    <col min="4613" max="4613" width="8.7109375" customWidth="1"/>
    <col min="4861" max="4861" width="7.85546875" customWidth="1"/>
    <col min="4862" max="4862" width="12.28515625" customWidth="1"/>
    <col min="4863" max="4868" width="7.5703125" customWidth="1"/>
    <col min="4869" max="4869" width="8.7109375" customWidth="1"/>
    <col min="5117" max="5117" width="7.85546875" customWidth="1"/>
    <col min="5118" max="5118" width="12.28515625" customWidth="1"/>
    <col min="5119" max="5124" width="7.5703125" customWidth="1"/>
    <col min="5125" max="5125" width="8.7109375" customWidth="1"/>
    <col min="5373" max="5373" width="7.85546875" customWidth="1"/>
    <col min="5374" max="5374" width="12.28515625" customWidth="1"/>
    <col min="5375" max="5380" width="7.5703125" customWidth="1"/>
    <col min="5381" max="5381" width="8.7109375" customWidth="1"/>
    <col min="5629" max="5629" width="7.85546875" customWidth="1"/>
    <col min="5630" max="5630" width="12.28515625" customWidth="1"/>
    <col min="5631" max="5636" width="7.5703125" customWidth="1"/>
    <col min="5637" max="5637" width="8.7109375" customWidth="1"/>
    <col min="5885" max="5885" width="7.85546875" customWidth="1"/>
    <col min="5886" max="5886" width="12.28515625" customWidth="1"/>
    <col min="5887" max="5892" width="7.5703125" customWidth="1"/>
    <col min="5893" max="5893" width="8.7109375" customWidth="1"/>
    <col min="6141" max="6141" width="7.85546875" customWidth="1"/>
    <col min="6142" max="6142" width="12.28515625" customWidth="1"/>
    <col min="6143" max="6148" width="7.5703125" customWidth="1"/>
    <col min="6149" max="6149" width="8.7109375" customWidth="1"/>
    <col min="6397" max="6397" width="7.85546875" customWidth="1"/>
    <col min="6398" max="6398" width="12.28515625" customWidth="1"/>
    <col min="6399" max="6404" width="7.5703125" customWidth="1"/>
    <col min="6405" max="6405" width="8.7109375" customWidth="1"/>
    <col min="6653" max="6653" width="7.85546875" customWidth="1"/>
    <col min="6654" max="6654" width="12.28515625" customWidth="1"/>
    <col min="6655" max="6660" width="7.5703125" customWidth="1"/>
    <col min="6661" max="6661" width="8.7109375" customWidth="1"/>
    <col min="6909" max="6909" width="7.85546875" customWidth="1"/>
    <col min="6910" max="6910" width="12.28515625" customWidth="1"/>
    <col min="6911" max="6916" width="7.5703125" customWidth="1"/>
    <col min="6917" max="6917" width="8.7109375" customWidth="1"/>
    <col min="7165" max="7165" width="7.85546875" customWidth="1"/>
    <col min="7166" max="7166" width="12.28515625" customWidth="1"/>
    <col min="7167" max="7172" width="7.5703125" customWidth="1"/>
    <col min="7173" max="7173" width="8.7109375" customWidth="1"/>
    <col min="7421" max="7421" width="7.85546875" customWidth="1"/>
    <col min="7422" max="7422" width="12.28515625" customWidth="1"/>
    <col min="7423" max="7428" width="7.5703125" customWidth="1"/>
    <col min="7429" max="7429" width="8.7109375" customWidth="1"/>
    <col min="7677" max="7677" width="7.85546875" customWidth="1"/>
    <col min="7678" max="7678" width="12.28515625" customWidth="1"/>
    <col min="7679" max="7684" width="7.5703125" customWidth="1"/>
    <col min="7685" max="7685" width="8.7109375" customWidth="1"/>
    <col min="7933" max="7933" width="7.85546875" customWidth="1"/>
    <col min="7934" max="7934" width="12.28515625" customWidth="1"/>
    <col min="7935" max="7940" width="7.5703125" customWidth="1"/>
    <col min="7941" max="7941" width="8.7109375" customWidth="1"/>
    <col min="8189" max="8189" width="7.85546875" customWidth="1"/>
    <col min="8190" max="8190" width="12.28515625" customWidth="1"/>
    <col min="8191" max="8196" width="7.5703125" customWidth="1"/>
    <col min="8197" max="8197" width="8.7109375" customWidth="1"/>
    <col min="8445" max="8445" width="7.85546875" customWidth="1"/>
    <col min="8446" max="8446" width="12.28515625" customWidth="1"/>
    <col min="8447" max="8452" width="7.5703125" customWidth="1"/>
    <col min="8453" max="8453" width="8.7109375" customWidth="1"/>
    <col min="8701" max="8701" width="7.85546875" customWidth="1"/>
    <col min="8702" max="8702" width="12.28515625" customWidth="1"/>
    <col min="8703" max="8708" width="7.5703125" customWidth="1"/>
    <col min="8709" max="8709" width="8.7109375" customWidth="1"/>
    <col min="8957" max="8957" width="7.85546875" customWidth="1"/>
    <col min="8958" max="8958" width="12.28515625" customWidth="1"/>
    <col min="8959" max="8964" width="7.5703125" customWidth="1"/>
    <col min="8965" max="8965" width="8.7109375" customWidth="1"/>
    <col min="9213" max="9213" width="7.85546875" customWidth="1"/>
    <col min="9214" max="9214" width="12.28515625" customWidth="1"/>
    <col min="9215" max="9220" width="7.5703125" customWidth="1"/>
    <col min="9221" max="9221" width="8.7109375" customWidth="1"/>
    <col min="9469" max="9469" width="7.85546875" customWidth="1"/>
    <col min="9470" max="9470" width="12.28515625" customWidth="1"/>
    <col min="9471" max="9476" width="7.5703125" customWidth="1"/>
    <col min="9477" max="9477" width="8.7109375" customWidth="1"/>
    <col min="9725" max="9725" width="7.85546875" customWidth="1"/>
    <col min="9726" max="9726" width="12.28515625" customWidth="1"/>
    <col min="9727" max="9732" width="7.5703125" customWidth="1"/>
    <col min="9733" max="9733" width="8.7109375" customWidth="1"/>
    <col min="9981" max="9981" width="7.85546875" customWidth="1"/>
    <col min="9982" max="9982" width="12.28515625" customWidth="1"/>
    <col min="9983" max="9988" width="7.5703125" customWidth="1"/>
    <col min="9989" max="9989" width="8.7109375" customWidth="1"/>
    <col min="10237" max="10237" width="7.85546875" customWidth="1"/>
    <col min="10238" max="10238" width="12.28515625" customWidth="1"/>
    <col min="10239" max="10244" width="7.5703125" customWidth="1"/>
    <col min="10245" max="10245" width="8.7109375" customWidth="1"/>
    <col min="10493" max="10493" width="7.85546875" customWidth="1"/>
    <col min="10494" max="10494" width="12.28515625" customWidth="1"/>
    <col min="10495" max="10500" width="7.5703125" customWidth="1"/>
    <col min="10501" max="10501" width="8.7109375" customWidth="1"/>
    <col min="10749" max="10749" width="7.85546875" customWidth="1"/>
    <col min="10750" max="10750" width="12.28515625" customWidth="1"/>
    <col min="10751" max="10756" width="7.5703125" customWidth="1"/>
    <col min="10757" max="10757" width="8.7109375" customWidth="1"/>
    <col min="11005" max="11005" width="7.85546875" customWidth="1"/>
    <col min="11006" max="11006" width="12.28515625" customWidth="1"/>
    <col min="11007" max="11012" width="7.5703125" customWidth="1"/>
    <col min="11013" max="11013" width="8.7109375" customWidth="1"/>
    <col min="11261" max="11261" width="7.85546875" customWidth="1"/>
    <col min="11262" max="11262" width="12.28515625" customWidth="1"/>
    <col min="11263" max="11268" width="7.5703125" customWidth="1"/>
    <col min="11269" max="11269" width="8.7109375" customWidth="1"/>
    <col min="11517" max="11517" width="7.85546875" customWidth="1"/>
    <col min="11518" max="11518" width="12.28515625" customWidth="1"/>
    <col min="11519" max="11524" width="7.5703125" customWidth="1"/>
    <col min="11525" max="11525" width="8.7109375" customWidth="1"/>
    <col min="11773" max="11773" width="7.85546875" customWidth="1"/>
    <col min="11774" max="11774" width="12.28515625" customWidth="1"/>
    <col min="11775" max="11780" width="7.5703125" customWidth="1"/>
    <col min="11781" max="11781" width="8.7109375" customWidth="1"/>
    <col min="12029" max="12029" width="7.85546875" customWidth="1"/>
    <col min="12030" max="12030" width="12.28515625" customWidth="1"/>
    <col min="12031" max="12036" width="7.5703125" customWidth="1"/>
    <col min="12037" max="12037" width="8.7109375" customWidth="1"/>
    <col min="12285" max="12285" width="7.85546875" customWidth="1"/>
    <col min="12286" max="12286" width="12.28515625" customWidth="1"/>
    <col min="12287" max="12292" width="7.5703125" customWidth="1"/>
    <col min="12293" max="12293" width="8.7109375" customWidth="1"/>
    <col min="12541" max="12541" width="7.85546875" customWidth="1"/>
    <col min="12542" max="12542" width="12.28515625" customWidth="1"/>
    <col min="12543" max="12548" width="7.5703125" customWidth="1"/>
    <col min="12549" max="12549" width="8.7109375" customWidth="1"/>
    <col min="12797" max="12797" width="7.85546875" customWidth="1"/>
    <col min="12798" max="12798" width="12.28515625" customWidth="1"/>
    <col min="12799" max="12804" width="7.5703125" customWidth="1"/>
    <col min="12805" max="12805" width="8.7109375" customWidth="1"/>
    <col min="13053" max="13053" width="7.85546875" customWidth="1"/>
    <col min="13054" max="13054" width="12.28515625" customWidth="1"/>
    <col min="13055" max="13060" width="7.5703125" customWidth="1"/>
    <col min="13061" max="13061" width="8.7109375" customWidth="1"/>
    <col min="13309" max="13309" width="7.85546875" customWidth="1"/>
    <col min="13310" max="13310" width="12.28515625" customWidth="1"/>
    <col min="13311" max="13316" width="7.5703125" customWidth="1"/>
    <col min="13317" max="13317" width="8.7109375" customWidth="1"/>
    <col min="13565" max="13565" width="7.85546875" customWidth="1"/>
    <col min="13566" max="13566" width="12.28515625" customWidth="1"/>
    <col min="13567" max="13572" width="7.5703125" customWidth="1"/>
    <col min="13573" max="13573" width="8.7109375" customWidth="1"/>
    <col min="13821" max="13821" width="7.85546875" customWidth="1"/>
    <col min="13822" max="13822" width="12.28515625" customWidth="1"/>
    <col min="13823" max="13828" width="7.5703125" customWidth="1"/>
    <col min="13829" max="13829" width="8.7109375" customWidth="1"/>
    <col min="14077" max="14077" width="7.85546875" customWidth="1"/>
    <col min="14078" max="14078" width="12.28515625" customWidth="1"/>
    <col min="14079" max="14084" width="7.5703125" customWidth="1"/>
    <col min="14085" max="14085" width="8.7109375" customWidth="1"/>
    <col min="14333" max="14333" width="7.85546875" customWidth="1"/>
    <col min="14334" max="14334" width="12.28515625" customWidth="1"/>
    <col min="14335" max="14340" width="7.5703125" customWidth="1"/>
    <col min="14341" max="14341" width="8.7109375" customWidth="1"/>
    <col min="14589" max="14589" width="7.85546875" customWidth="1"/>
    <col min="14590" max="14590" width="12.28515625" customWidth="1"/>
    <col min="14591" max="14596" width="7.5703125" customWidth="1"/>
    <col min="14597" max="14597" width="8.7109375" customWidth="1"/>
    <col min="14845" max="14845" width="7.85546875" customWidth="1"/>
    <col min="14846" max="14846" width="12.28515625" customWidth="1"/>
    <col min="14847" max="14852" width="7.5703125" customWidth="1"/>
    <col min="14853" max="14853" width="8.7109375" customWidth="1"/>
    <col min="15101" max="15101" width="7.85546875" customWidth="1"/>
    <col min="15102" max="15102" width="12.28515625" customWidth="1"/>
    <col min="15103" max="15108" width="7.5703125" customWidth="1"/>
    <col min="15109" max="15109" width="8.7109375" customWidth="1"/>
    <col min="15357" max="15357" width="7.85546875" customWidth="1"/>
    <col min="15358" max="15358" width="12.28515625" customWidth="1"/>
    <col min="15359" max="15364" width="7.5703125" customWidth="1"/>
    <col min="15365" max="15365" width="8.7109375" customWidth="1"/>
    <col min="15613" max="15613" width="7.85546875" customWidth="1"/>
    <col min="15614" max="15614" width="12.28515625" customWidth="1"/>
    <col min="15615" max="15620" width="7.5703125" customWidth="1"/>
    <col min="15621" max="15621" width="8.7109375" customWidth="1"/>
    <col min="15869" max="15869" width="7.85546875" customWidth="1"/>
    <col min="15870" max="15870" width="12.28515625" customWidth="1"/>
    <col min="15871" max="15876" width="7.5703125" customWidth="1"/>
    <col min="15877" max="15877" width="8.7109375" customWidth="1"/>
    <col min="16125" max="16125" width="7.85546875" customWidth="1"/>
    <col min="16126" max="16126" width="12.28515625" customWidth="1"/>
    <col min="16127" max="16132" width="7.5703125" customWidth="1"/>
    <col min="16133" max="16133" width="8.7109375" customWidth="1"/>
  </cols>
  <sheetData>
    <row r="1" spans="1:14" ht="15" customHeight="1"/>
    <row r="2" spans="1:14" ht="15" customHeight="1"/>
    <row r="3" spans="1:14" ht="15" customHeight="1"/>
    <row r="4" spans="1:14" s="5" customFormat="1" ht="15" customHeight="1">
      <c r="A4" s="6"/>
      <c r="B4" s="3"/>
      <c r="C4" s="3"/>
      <c r="D4" s="3"/>
      <c r="E4" s="3"/>
      <c r="F4" s="3"/>
      <c r="G4" s="3"/>
      <c r="H4" s="3"/>
      <c r="I4" s="3"/>
      <c r="J4" s="91"/>
      <c r="K4" s="91"/>
      <c r="L4" s="91"/>
      <c r="M4" s="91"/>
      <c r="N4" s="91"/>
    </row>
    <row r="5" spans="1:14" ht="15" customHeight="1">
      <c r="A5" s="759" t="s">
        <v>113</v>
      </c>
      <c r="B5" s="759"/>
      <c r="C5" s="759"/>
      <c r="D5" s="759"/>
      <c r="E5" s="759"/>
      <c r="F5" s="759"/>
      <c r="G5" s="759"/>
      <c r="H5" s="759"/>
      <c r="I5" s="22"/>
    </row>
    <row r="6" spans="1:14" ht="6.75" customHeight="1">
      <c r="A6" s="8"/>
      <c r="B6" s="8"/>
      <c r="C6" s="8"/>
      <c r="D6" s="8"/>
      <c r="E6" s="8"/>
      <c r="F6" s="8"/>
      <c r="G6" s="8"/>
      <c r="H6" s="8"/>
    </row>
    <row r="7" spans="1:14" ht="17.25" customHeight="1">
      <c r="A7" s="59" t="s">
        <v>461</v>
      </c>
      <c r="B7" s="59" t="s">
        <v>0</v>
      </c>
      <c r="C7" s="8"/>
      <c r="D7" s="8"/>
      <c r="E7" s="8"/>
      <c r="F7" s="8"/>
      <c r="G7" s="8"/>
      <c r="H7" s="8"/>
    </row>
    <row r="8" spans="1:14" ht="15.95" customHeight="1">
      <c r="A8" s="497">
        <v>2012</v>
      </c>
      <c r="B8" s="557">
        <v>19.067498902201869</v>
      </c>
      <c r="C8" s="8"/>
      <c r="D8" s="8"/>
      <c r="E8" s="8"/>
      <c r="F8" s="8"/>
      <c r="G8" s="8"/>
      <c r="H8" s="8"/>
    </row>
    <row r="9" spans="1:14" ht="15.95" customHeight="1">
      <c r="A9" s="554">
        <v>2013</v>
      </c>
      <c r="B9" s="557">
        <v>18.855722629551387</v>
      </c>
      <c r="C9" s="34"/>
      <c r="D9" s="8"/>
      <c r="E9" s="8"/>
      <c r="F9" s="8"/>
      <c r="G9" s="8"/>
      <c r="H9" s="8"/>
    </row>
    <row r="10" spans="1:14" ht="15.95" customHeight="1">
      <c r="A10" s="497">
        <v>2014</v>
      </c>
      <c r="B10" s="557">
        <v>18.850012493753123</v>
      </c>
      <c r="C10" s="8"/>
      <c r="D10" s="8"/>
      <c r="E10" s="8"/>
      <c r="F10" s="8"/>
      <c r="G10" s="8"/>
      <c r="H10" s="8"/>
    </row>
    <row r="11" spans="1:14" ht="15.95" customHeight="1">
      <c r="A11" s="554">
        <v>2015</v>
      </c>
      <c r="B11" s="557">
        <v>19.428807841639614</v>
      </c>
      <c r="C11" s="8"/>
      <c r="D11" s="8"/>
      <c r="E11" s="8"/>
      <c r="F11" s="8"/>
      <c r="G11" s="8"/>
      <c r="H11" s="8"/>
    </row>
    <row r="12" spans="1:14" ht="15.95" customHeight="1">
      <c r="A12" s="497">
        <v>2016</v>
      </c>
      <c r="B12" s="557">
        <v>20</v>
      </c>
      <c r="C12" s="8"/>
      <c r="D12" s="8"/>
      <c r="E12" s="8"/>
      <c r="F12" s="8"/>
      <c r="G12" s="8"/>
      <c r="H12" s="8"/>
    </row>
    <row r="13" spans="1:14" ht="15.95" customHeight="1">
      <c r="A13" s="554">
        <v>2017</v>
      </c>
      <c r="B13" s="558">
        <f>Alumno_Docente!B9</f>
        <v>19.909079300217087</v>
      </c>
      <c r="C13" s="8"/>
      <c r="D13" s="8"/>
      <c r="E13" s="8"/>
      <c r="F13" s="8"/>
      <c r="G13" s="8"/>
      <c r="H13" s="8"/>
    </row>
    <row r="14" spans="1:14" ht="17.25" customHeight="1">
      <c r="A14" s="59" t="s">
        <v>74</v>
      </c>
      <c r="B14" s="559">
        <f>AVERAGE(B8:B13)</f>
        <v>19.351853527893848</v>
      </c>
      <c r="C14" s="8"/>
      <c r="D14" s="8"/>
      <c r="E14" s="8"/>
      <c r="F14" s="8"/>
      <c r="G14" s="8"/>
      <c r="H14" s="8"/>
    </row>
    <row r="15" spans="1:14" ht="8.25" customHeight="1">
      <c r="A15" s="8"/>
      <c r="B15" s="8"/>
      <c r="C15" s="8"/>
      <c r="D15" s="8"/>
      <c r="E15" s="8"/>
      <c r="F15" s="8"/>
      <c r="G15" s="8"/>
      <c r="H15" s="8"/>
    </row>
    <row r="16" spans="1:14" ht="18.75" customHeight="1">
      <c r="A16" s="59" t="s">
        <v>64</v>
      </c>
      <c r="B16" s="59" t="s">
        <v>3</v>
      </c>
      <c r="C16" s="59" t="s">
        <v>4</v>
      </c>
      <c r="D16" s="59" t="s">
        <v>5</v>
      </c>
      <c r="E16" s="59" t="s">
        <v>6</v>
      </c>
      <c r="F16" s="59" t="s">
        <v>7</v>
      </c>
      <c r="G16" s="59" t="s">
        <v>207</v>
      </c>
      <c r="H16" s="59" t="s">
        <v>74</v>
      </c>
    </row>
    <row r="17" spans="1:14" ht="14.1" customHeight="1">
      <c r="A17" s="433" t="s">
        <v>9</v>
      </c>
      <c r="B17" s="434">
        <v>16.930555555555557</v>
      </c>
      <c r="C17" s="434">
        <v>16.575438596491228</v>
      </c>
      <c r="D17" s="434">
        <v>15.778523489932885</v>
      </c>
      <c r="E17" s="434">
        <v>15.59866220735786</v>
      </c>
      <c r="F17" s="434">
        <v>16.125435540069688</v>
      </c>
      <c r="G17" s="434">
        <f>Alumno_Docente!B10</f>
        <v>16.769784172661872</v>
      </c>
      <c r="H17" s="434">
        <f>AVERAGE(B17:G17)</f>
        <v>16.296399927011514</v>
      </c>
      <c r="J17" s="90" t="s">
        <v>9</v>
      </c>
      <c r="K17" s="90">
        <v>4767</v>
      </c>
      <c r="L17" s="90">
        <v>4204</v>
      </c>
      <c r="M17" s="90">
        <f>K17-L17</f>
        <v>563</v>
      </c>
      <c r="N17" s="92">
        <f>K17/L17-1</f>
        <v>0.13392007611798284</v>
      </c>
    </row>
    <row r="18" spans="1:14" ht="14.1" customHeight="1">
      <c r="A18" s="433" t="s">
        <v>12</v>
      </c>
      <c r="B18" s="434">
        <v>20.712871287128714</v>
      </c>
      <c r="C18" s="434">
        <v>20.109137055837564</v>
      </c>
      <c r="D18" s="434">
        <v>20.41518987341772</v>
      </c>
      <c r="E18" s="434">
        <v>22.193548387096776</v>
      </c>
      <c r="F18" s="434">
        <v>21.402116402116402</v>
      </c>
      <c r="G18" s="434">
        <f>Alumno_Docente!B11</f>
        <v>21.425974025974025</v>
      </c>
      <c r="H18" s="434">
        <f t="shared" ref="H18:H50" si="0">AVERAGE(B18:G18)</f>
        <v>21.043139505261866</v>
      </c>
      <c r="J18" s="90" t="s">
        <v>12</v>
      </c>
      <c r="K18" s="90">
        <v>8361</v>
      </c>
      <c r="L18" s="90">
        <v>8078</v>
      </c>
      <c r="M18" s="90">
        <f t="shared" ref="M18:M46" si="1">K18-L18</f>
        <v>283</v>
      </c>
      <c r="N18" s="92">
        <f t="shared" ref="N18:N46" si="2">K18/L18-1</f>
        <v>3.5033424114879974E-2</v>
      </c>
    </row>
    <row r="19" spans="1:14" ht="14.1" customHeight="1">
      <c r="A19" s="433" t="s">
        <v>13</v>
      </c>
      <c r="B19" s="434">
        <v>22.11627906976744</v>
      </c>
      <c r="C19" s="434">
        <v>19.600000000000001</v>
      </c>
      <c r="D19" s="434">
        <v>20.652631578947368</v>
      </c>
      <c r="E19" s="434">
        <v>18.939393939393938</v>
      </c>
      <c r="F19" s="434">
        <v>20.637362637362639</v>
      </c>
      <c r="G19" s="434">
        <f>Alumno_Docente!B12</f>
        <v>19.348837209302324</v>
      </c>
      <c r="H19" s="434">
        <f t="shared" si="0"/>
        <v>20.21575073912895</v>
      </c>
      <c r="J19" s="90" t="s">
        <v>13</v>
      </c>
      <c r="K19" s="90">
        <v>1691</v>
      </c>
      <c r="L19" s="90">
        <v>1792</v>
      </c>
      <c r="M19" s="93">
        <f t="shared" si="1"/>
        <v>-101</v>
      </c>
      <c r="N19" s="94">
        <f t="shared" si="2"/>
        <v>-5.6361607142857095E-2</v>
      </c>
    </row>
    <row r="20" spans="1:14" ht="14.1" customHeight="1">
      <c r="A20" s="433" t="s">
        <v>14</v>
      </c>
      <c r="B20" s="434">
        <v>16.495575221238937</v>
      </c>
      <c r="C20" s="434">
        <v>18.037383177570092</v>
      </c>
      <c r="D20" s="434">
        <v>17.925233644859812</v>
      </c>
      <c r="E20" s="434">
        <v>18</v>
      </c>
      <c r="F20" s="434">
        <v>17.311320754716981</v>
      </c>
      <c r="G20" s="434">
        <f>Alumno_Docente!B13</f>
        <v>17.39423076923077</v>
      </c>
      <c r="H20" s="434">
        <f t="shared" si="0"/>
        <v>17.527290594602764</v>
      </c>
      <c r="J20" s="90" t="s">
        <v>14</v>
      </c>
      <c r="K20" s="90">
        <v>1773</v>
      </c>
      <c r="L20" s="90">
        <v>1618</v>
      </c>
      <c r="M20" s="90">
        <f t="shared" si="1"/>
        <v>155</v>
      </c>
      <c r="N20" s="92">
        <f t="shared" si="2"/>
        <v>9.5797280593325151E-2</v>
      </c>
    </row>
    <row r="21" spans="1:14" ht="14.1" customHeight="1">
      <c r="A21" s="433" t="s">
        <v>15</v>
      </c>
      <c r="B21" s="434">
        <v>16.137787056367433</v>
      </c>
      <c r="C21" s="434">
        <v>17.788764044943822</v>
      </c>
      <c r="D21" s="434">
        <v>16.802222222222223</v>
      </c>
      <c r="E21" s="434">
        <v>17.243619489559165</v>
      </c>
      <c r="F21" s="434">
        <v>18.112709832134293</v>
      </c>
      <c r="G21" s="434">
        <f>Alumno_Docente!B14</f>
        <v>17.980582524271846</v>
      </c>
      <c r="H21" s="434">
        <f t="shared" si="0"/>
        <v>17.34428086158313</v>
      </c>
      <c r="J21" s="90" t="s">
        <v>15</v>
      </c>
      <c r="K21" s="90">
        <v>7326</v>
      </c>
      <c r="L21" s="90">
        <v>6288</v>
      </c>
      <c r="M21" s="90">
        <f t="shared" si="1"/>
        <v>1038</v>
      </c>
      <c r="N21" s="92">
        <f t="shared" si="2"/>
        <v>0.16507633587786263</v>
      </c>
    </row>
    <row r="22" spans="1:14" ht="14.1" customHeight="1">
      <c r="A22" s="433" t="s">
        <v>16</v>
      </c>
      <c r="B22" s="434">
        <v>16.026178010471206</v>
      </c>
      <c r="C22" s="434">
        <v>15.019867549668874</v>
      </c>
      <c r="D22" s="434">
        <v>16.743545611015492</v>
      </c>
      <c r="E22" s="434">
        <v>17.405017921146953</v>
      </c>
      <c r="F22" s="434">
        <v>15.285714285714286</v>
      </c>
      <c r="G22" s="434">
        <f>Alumno_Docente!B15</f>
        <v>17.137802607076349</v>
      </c>
      <c r="H22" s="434">
        <f t="shared" si="0"/>
        <v>16.269687664182197</v>
      </c>
      <c r="J22" s="90" t="s">
        <v>16</v>
      </c>
      <c r="K22" s="90">
        <v>8606</v>
      </c>
      <c r="L22" s="90">
        <v>7917</v>
      </c>
      <c r="M22" s="90">
        <f t="shared" si="1"/>
        <v>689</v>
      </c>
      <c r="N22" s="92">
        <f t="shared" si="2"/>
        <v>8.7027914614121515E-2</v>
      </c>
    </row>
    <row r="23" spans="1:14" ht="14.1" customHeight="1">
      <c r="A23" s="433" t="s">
        <v>17</v>
      </c>
      <c r="B23" s="434">
        <v>18.426940639269407</v>
      </c>
      <c r="C23" s="434">
        <v>18.523474178403756</v>
      </c>
      <c r="D23" s="434">
        <v>19.079518072289158</v>
      </c>
      <c r="E23" s="434">
        <v>21.09692671394799</v>
      </c>
      <c r="F23" s="434">
        <v>22.018823529411765</v>
      </c>
      <c r="G23" s="434">
        <f>Alumno_Docente!B16</f>
        <v>23.087155963302752</v>
      </c>
      <c r="H23" s="434">
        <f t="shared" si="0"/>
        <v>20.37213984943747</v>
      </c>
      <c r="J23" s="90" t="s">
        <v>17</v>
      </c>
      <c r="K23" s="90">
        <v>7911</v>
      </c>
      <c r="L23" s="90">
        <v>7458</v>
      </c>
      <c r="M23" s="90">
        <f t="shared" si="1"/>
        <v>453</v>
      </c>
      <c r="N23" s="92">
        <f t="shared" si="2"/>
        <v>6.0740144810941255E-2</v>
      </c>
    </row>
    <row r="24" spans="1:14" ht="14.1" customHeight="1">
      <c r="A24" s="433" t="s">
        <v>18</v>
      </c>
      <c r="B24" s="434">
        <v>14.229007633587786</v>
      </c>
      <c r="C24" s="434">
        <v>15.434426229508198</v>
      </c>
      <c r="D24" s="434">
        <v>15.75206611570248</v>
      </c>
      <c r="E24" s="434">
        <v>15.60655737704918</v>
      </c>
      <c r="F24" s="434">
        <v>17.120689655172413</v>
      </c>
      <c r="G24" s="434">
        <f>Alumno_Docente!B17</f>
        <v>15.948717948717949</v>
      </c>
      <c r="H24" s="434">
        <f t="shared" si="0"/>
        <v>15.681910826623001</v>
      </c>
      <c r="J24" s="90" t="s">
        <v>18</v>
      </c>
      <c r="K24" s="90">
        <v>1765</v>
      </c>
      <c r="L24" s="90">
        <v>1574</v>
      </c>
      <c r="M24" s="90">
        <f t="shared" si="1"/>
        <v>191</v>
      </c>
      <c r="N24" s="92">
        <f t="shared" si="2"/>
        <v>0.12134688691232531</v>
      </c>
    </row>
    <row r="25" spans="1:14" ht="14.1" customHeight="1">
      <c r="A25" s="433" t="s">
        <v>19</v>
      </c>
      <c r="B25" s="434">
        <v>14.638036809815951</v>
      </c>
      <c r="C25" s="434">
        <v>14.624242424242425</v>
      </c>
      <c r="D25" s="434">
        <v>15.140243902439025</v>
      </c>
      <c r="E25" s="434">
        <v>14.70440251572327</v>
      </c>
      <c r="F25" s="434">
        <v>14.092105263157896</v>
      </c>
      <c r="G25" s="434">
        <f>Alumno_Docente!B18</f>
        <v>13.688741721854305</v>
      </c>
      <c r="H25" s="434">
        <f t="shared" si="0"/>
        <v>14.48129543953881</v>
      </c>
      <c r="J25" s="90" t="s">
        <v>19</v>
      </c>
      <c r="K25" s="90">
        <v>2350</v>
      </c>
      <c r="L25" s="90">
        <v>2238</v>
      </c>
      <c r="M25" s="90">
        <f t="shared" si="1"/>
        <v>112</v>
      </c>
      <c r="N25" s="92">
        <f t="shared" si="2"/>
        <v>5.0044682752457659E-2</v>
      </c>
    </row>
    <row r="26" spans="1:14" ht="14.1" customHeight="1">
      <c r="A26" s="433" t="s">
        <v>20</v>
      </c>
      <c r="B26" s="434">
        <v>17.642250530785564</v>
      </c>
      <c r="C26" s="434">
        <v>19.934569247546346</v>
      </c>
      <c r="D26" s="434">
        <v>19.108836206896552</v>
      </c>
      <c r="E26" s="434">
        <v>19.411764705882351</v>
      </c>
      <c r="F26" s="434">
        <v>19.575963718820862</v>
      </c>
      <c r="G26" s="434">
        <f>Alumno_Docente!B19</f>
        <v>21.008139534883721</v>
      </c>
      <c r="H26" s="434">
        <f t="shared" si="0"/>
        <v>19.446920657469231</v>
      </c>
      <c r="J26" s="90" t="s">
        <v>20</v>
      </c>
      <c r="K26" s="90">
        <v>15961</v>
      </c>
      <c r="L26" s="90">
        <v>14917</v>
      </c>
      <c r="M26" s="90">
        <f t="shared" si="1"/>
        <v>1044</v>
      </c>
      <c r="N26" s="92">
        <f t="shared" si="2"/>
        <v>6.998726285446133E-2</v>
      </c>
    </row>
    <row r="27" spans="1:14" ht="14.1" customHeight="1">
      <c r="A27" s="433" t="s">
        <v>21</v>
      </c>
      <c r="B27" s="434">
        <v>21.098802395209582</v>
      </c>
      <c r="C27" s="434">
        <v>21.394495412844037</v>
      </c>
      <c r="D27" s="434">
        <v>21.20440251572327</v>
      </c>
      <c r="E27" s="434">
        <v>21.537459283387623</v>
      </c>
      <c r="F27" s="434">
        <v>20.03184713375796</v>
      </c>
      <c r="G27" s="434">
        <f>Alumno_Docente!B20</f>
        <v>20.644295302013422</v>
      </c>
      <c r="H27" s="434">
        <f t="shared" si="0"/>
        <v>20.985217007155981</v>
      </c>
      <c r="J27" s="90" t="s">
        <v>21</v>
      </c>
      <c r="K27" s="90">
        <v>7093</v>
      </c>
      <c r="L27" s="90">
        <v>6239</v>
      </c>
      <c r="M27" s="90">
        <f t="shared" si="1"/>
        <v>854</v>
      </c>
      <c r="N27" s="92">
        <f t="shared" si="2"/>
        <v>0.1368809104023081</v>
      </c>
    </row>
    <row r="28" spans="1:14" ht="14.1" customHeight="1">
      <c r="A28" s="433" t="s">
        <v>22</v>
      </c>
      <c r="B28" s="434">
        <v>17.004608294930875</v>
      </c>
      <c r="C28" s="434">
        <v>17.675675675675677</v>
      </c>
      <c r="D28" s="434">
        <v>16.657142857142858</v>
      </c>
      <c r="E28" s="434">
        <v>16.877272727272729</v>
      </c>
      <c r="F28" s="434">
        <v>17.441314553990612</v>
      </c>
      <c r="G28" s="434">
        <f>Alumno_Docente!B21</f>
        <v>17.970443349753694</v>
      </c>
      <c r="H28" s="434">
        <f t="shared" si="0"/>
        <v>17.271076243127741</v>
      </c>
      <c r="J28" s="90" t="s">
        <v>22</v>
      </c>
      <c r="K28" s="90">
        <v>3694</v>
      </c>
      <c r="L28" s="90">
        <v>3442</v>
      </c>
      <c r="M28" s="90">
        <f t="shared" si="1"/>
        <v>252</v>
      </c>
      <c r="N28" s="92">
        <f t="shared" si="2"/>
        <v>7.3213248111563045E-2</v>
      </c>
    </row>
    <row r="29" spans="1:14" ht="14.1" customHeight="1">
      <c r="A29" s="433" t="s">
        <v>23</v>
      </c>
      <c r="B29" s="434">
        <v>17.409039548022598</v>
      </c>
      <c r="C29" s="434">
        <v>16.7292377701934</v>
      </c>
      <c r="D29" s="434">
        <v>16.406629834254144</v>
      </c>
      <c r="E29" s="434">
        <v>16.606818181818181</v>
      </c>
      <c r="F29" s="434">
        <v>17.008092485549135</v>
      </c>
      <c r="G29" s="434">
        <f>Alumno_Docente!B22</f>
        <v>16.939566704675027</v>
      </c>
      <c r="H29" s="434">
        <f t="shared" si="0"/>
        <v>16.849897420752082</v>
      </c>
      <c r="J29" s="90" t="s">
        <v>23</v>
      </c>
      <c r="K29" s="90">
        <v>15218</v>
      </c>
      <c r="L29" s="90">
        <v>14570</v>
      </c>
      <c r="M29" s="90">
        <f t="shared" si="1"/>
        <v>648</v>
      </c>
      <c r="N29" s="92">
        <f t="shared" si="2"/>
        <v>4.4474948524365177E-2</v>
      </c>
    </row>
    <row r="30" spans="1:14" ht="14.1" customHeight="1">
      <c r="A30" s="433" t="s">
        <v>24</v>
      </c>
      <c r="B30" s="434">
        <v>18.452736318407961</v>
      </c>
      <c r="C30" s="434">
        <v>18.928628389154706</v>
      </c>
      <c r="D30" s="434">
        <v>19.640874684608914</v>
      </c>
      <c r="E30" s="434">
        <v>20.747492368076756</v>
      </c>
      <c r="F30" s="434">
        <v>20.979574098218166</v>
      </c>
      <c r="G30" s="434">
        <f>Alumno_Docente!B23</f>
        <v>20.926356589147286</v>
      </c>
      <c r="H30" s="434">
        <f t="shared" si="0"/>
        <v>19.945943741268966</v>
      </c>
      <c r="J30" s="90" t="s">
        <v>24</v>
      </c>
      <c r="K30" s="90">
        <v>48565</v>
      </c>
      <c r="L30" s="90">
        <v>49636</v>
      </c>
      <c r="M30" s="90">
        <f t="shared" si="1"/>
        <v>-1071</v>
      </c>
      <c r="N30" s="92">
        <f t="shared" si="2"/>
        <v>-2.1577081150777611E-2</v>
      </c>
    </row>
    <row r="31" spans="1:14" ht="14.1" customHeight="1">
      <c r="A31" s="433" t="s">
        <v>25</v>
      </c>
      <c r="B31" s="434">
        <v>25.087755102040816</v>
      </c>
      <c r="C31" s="434">
        <v>24.09591836734694</v>
      </c>
      <c r="D31" s="434">
        <v>24.639240506329113</v>
      </c>
      <c r="E31" s="434">
        <v>23.995708154506438</v>
      </c>
      <c r="F31" s="434">
        <v>24.2646420824295</v>
      </c>
      <c r="G31" s="434">
        <f>Alumno_Docente!B24</f>
        <v>25.013422818791945</v>
      </c>
      <c r="H31" s="434">
        <f t="shared" si="0"/>
        <v>24.516114505240793</v>
      </c>
      <c r="J31" s="90" t="s">
        <v>25</v>
      </c>
      <c r="K31" s="90">
        <v>12071</v>
      </c>
      <c r="L31" s="90">
        <v>11940</v>
      </c>
      <c r="M31" s="90">
        <f t="shared" si="1"/>
        <v>131</v>
      </c>
      <c r="N31" s="92">
        <f t="shared" si="2"/>
        <v>1.0971524288107215E-2</v>
      </c>
    </row>
    <row r="32" spans="1:14" ht="14.1" customHeight="1">
      <c r="A32" s="433" t="s">
        <v>26</v>
      </c>
      <c r="B32" s="434">
        <v>19.888888888888889</v>
      </c>
      <c r="C32" s="434">
        <v>19.077235772357724</v>
      </c>
      <c r="D32" s="434">
        <v>18.846456692913385</v>
      </c>
      <c r="E32" s="434">
        <v>18.771428571428572</v>
      </c>
      <c r="F32" s="434">
        <v>19.419753086419753</v>
      </c>
      <c r="G32" s="434">
        <f>Alumno_Docente!B25</f>
        <v>19.40909090909091</v>
      </c>
      <c r="H32" s="434">
        <f t="shared" si="0"/>
        <v>19.235475653516534</v>
      </c>
      <c r="J32" s="90" t="s">
        <v>26</v>
      </c>
      <c r="K32" s="90">
        <v>5052</v>
      </c>
      <c r="L32" s="90">
        <v>4790</v>
      </c>
      <c r="M32" s="90">
        <f t="shared" si="1"/>
        <v>262</v>
      </c>
      <c r="N32" s="92">
        <f t="shared" si="2"/>
        <v>5.4697286012526103E-2</v>
      </c>
    </row>
    <row r="33" spans="1:14" ht="14.1" customHeight="1">
      <c r="A33" s="433" t="s">
        <v>27</v>
      </c>
      <c r="B33" s="434">
        <v>24.942622950819672</v>
      </c>
      <c r="C33" s="434">
        <v>25.308333333333334</v>
      </c>
      <c r="D33" s="434">
        <v>23.39516129032258</v>
      </c>
      <c r="E33" s="434">
        <v>24.346774193548388</v>
      </c>
      <c r="F33" s="434">
        <v>25.975609756097562</v>
      </c>
      <c r="G33" s="434">
        <f>Alumno_Docente!B26</f>
        <v>24.918699186991869</v>
      </c>
      <c r="H33" s="434">
        <f t="shared" si="0"/>
        <v>24.814533451852231</v>
      </c>
      <c r="J33" s="90" t="s">
        <v>27</v>
      </c>
      <c r="K33" s="90">
        <v>3029</v>
      </c>
      <c r="L33" s="90">
        <v>2848</v>
      </c>
      <c r="M33" s="90">
        <f t="shared" si="1"/>
        <v>181</v>
      </c>
      <c r="N33" s="92">
        <f t="shared" si="2"/>
        <v>6.3553370786516794E-2</v>
      </c>
    </row>
    <row r="34" spans="1:14" ht="14.1" customHeight="1">
      <c r="A34" s="433" t="s">
        <v>28</v>
      </c>
      <c r="B34" s="434">
        <v>18.631818181818183</v>
      </c>
      <c r="C34" s="434">
        <v>19.29405162738496</v>
      </c>
      <c r="D34" s="434">
        <v>19.658185840707965</v>
      </c>
      <c r="E34" s="434">
        <v>20.810479375696769</v>
      </c>
      <c r="F34" s="434">
        <v>20.290192113245702</v>
      </c>
      <c r="G34" s="434">
        <f>Alumno_Docente!B27</f>
        <v>20.412045889101339</v>
      </c>
      <c r="H34" s="434">
        <f t="shared" si="0"/>
        <v>19.849462171325822</v>
      </c>
      <c r="J34" s="90" t="s">
        <v>28</v>
      </c>
      <c r="K34" s="90">
        <v>15337</v>
      </c>
      <c r="L34" s="90">
        <v>13995</v>
      </c>
      <c r="M34" s="90">
        <f t="shared" si="1"/>
        <v>1342</v>
      </c>
      <c r="N34" s="92">
        <f t="shared" si="2"/>
        <v>9.5891389782065017E-2</v>
      </c>
    </row>
    <row r="35" spans="1:14" ht="14.1" customHeight="1">
      <c r="A35" s="433" t="s">
        <v>29</v>
      </c>
      <c r="B35" s="434">
        <v>18.343065693430656</v>
      </c>
      <c r="C35" s="434">
        <v>18.563775510204081</v>
      </c>
      <c r="D35" s="434">
        <v>17.791563275434243</v>
      </c>
      <c r="E35" s="434">
        <v>17.731343283582088</v>
      </c>
      <c r="F35" s="434">
        <v>18.333333333333332</v>
      </c>
      <c r="G35" s="434">
        <f>Alumno_Docente!B28</f>
        <v>18.928753180661577</v>
      </c>
      <c r="H35" s="434">
        <f t="shared" si="0"/>
        <v>18.281972379440997</v>
      </c>
      <c r="J35" s="90" t="s">
        <v>29</v>
      </c>
      <c r="K35" s="90">
        <v>7684</v>
      </c>
      <c r="L35" s="90">
        <v>7209</v>
      </c>
      <c r="M35" s="90">
        <f t="shared" si="1"/>
        <v>475</v>
      </c>
      <c r="N35" s="92">
        <f t="shared" si="2"/>
        <v>6.5889859897350522E-2</v>
      </c>
    </row>
    <row r="36" spans="1:14" ht="14.1" customHeight="1">
      <c r="A36" s="433" t="s">
        <v>30</v>
      </c>
      <c r="B36" s="434">
        <v>12.825531914893617</v>
      </c>
      <c r="C36" s="434">
        <v>13.267489711934155</v>
      </c>
      <c r="D36" s="434">
        <v>13.551181102362206</v>
      </c>
      <c r="E36" s="434">
        <v>13.041198501872659</v>
      </c>
      <c r="F36" s="434">
        <v>12.52014652014652</v>
      </c>
      <c r="G36" s="434">
        <f>Alumno_Docente!B29</f>
        <v>13.894308943089431</v>
      </c>
      <c r="H36" s="434">
        <f t="shared" si="0"/>
        <v>13.183309449049764</v>
      </c>
      <c r="J36" s="90" t="s">
        <v>30</v>
      </c>
      <c r="K36" s="90">
        <v>2914</v>
      </c>
      <c r="L36" s="90">
        <v>2658</v>
      </c>
      <c r="M36" s="90">
        <f t="shared" si="1"/>
        <v>256</v>
      </c>
      <c r="N36" s="92">
        <f t="shared" si="2"/>
        <v>9.6313017306245197E-2</v>
      </c>
    </row>
    <row r="37" spans="1:14" ht="14.1" customHeight="1">
      <c r="A37" s="433" t="s">
        <v>31</v>
      </c>
      <c r="B37" s="434">
        <v>20.483490566037737</v>
      </c>
      <c r="C37" s="434">
        <v>21.601466992665038</v>
      </c>
      <c r="D37" s="434">
        <v>19.658595641646489</v>
      </c>
      <c r="E37" s="434">
        <v>19.881481481481483</v>
      </c>
      <c r="F37" s="434">
        <v>20.1712158808933</v>
      </c>
      <c r="G37" s="434">
        <f>Alumno_Docente!B30</f>
        <v>19.958333333333332</v>
      </c>
      <c r="H37" s="434">
        <f t="shared" si="0"/>
        <v>20.292430649342897</v>
      </c>
      <c r="J37" s="90" t="s">
        <v>31</v>
      </c>
      <c r="K37" s="90">
        <v>8310</v>
      </c>
      <c r="L37" s="90">
        <v>7995</v>
      </c>
      <c r="M37" s="90">
        <f t="shared" si="1"/>
        <v>315</v>
      </c>
      <c r="N37" s="92">
        <f t="shared" si="2"/>
        <v>3.9399624765478425E-2</v>
      </c>
    </row>
    <row r="38" spans="1:14" ht="14.1" customHeight="1">
      <c r="A38" s="433" t="s">
        <v>32</v>
      </c>
      <c r="B38" s="434">
        <v>16.06451612903226</v>
      </c>
      <c r="C38" s="434">
        <v>16.431192660550458</v>
      </c>
      <c r="D38" s="434">
        <v>15.903030303030302</v>
      </c>
      <c r="E38" s="434">
        <v>16.363636363636363</v>
      </c>
      <c r="F38" s="434">
        <v>18.75</v>
      </c>
      <c r="G38" s="434">
        <f>Alumno_Docente!B31</f>
        <v>23.008032128514056</v>
      </c>
      <c r="H38" s="434">
        <f t="shared" si="0"/>
        <v>17.753401264127241</v>
      </c>
      <c r="J38" s="90" t="s">
        <v>32</v>
      </c>
      <c r="K38" s="90">
        <v>5457</v>
      </c>
      <c r="L38" s="90">
        <v>5145</v>
      </c>
      <c r="M38" s="90">
        <f t="shared" si="1"/>
        <v>312</v>
      </c>
      <c r="N38" s="92">
        <f t="shared" si="2"/>
        <v>6.0641399416909714E-2</v>
      </c>
    </row>
    <row r="39" spans="1:14" ht="14.1" customHeight="1">
      <c r="A39" s="433" t="s">
        <v>33</v>
      </c>
      <c r="B39" s="434">
        <v>16.210169491525424</v>
      </c>
      <c r="C39" s="434">
        <v>15.205882352941176</v>
      </c>
      <c r="D39" s="434">
        <v>14.278688524590164</v>
      </c>
      <c r="E39" s="434">
        <v>15.162210338680927</v>
      </c>
      <c r="F39" s="434">
        <v>14.96</v>
      </c>
      <c r="G39" s="434">
        <f>Alumno_Docente!B32</f>
        <v>16.031775700934581</v>
      </c>
      <c r="H39" s="434">
        <f t="shared" si="0"/>
        <v>15.308121068112049</v>
      </c>
      <c r="J39" s="90" t="s">
        <v>33</v>
      </c>
      <c r="K39" s="90">
        <v>9080</v>
      </c>
      <c r="L39" s="90">
        <v>8437</v>
      </c>
      <c r="M39" s="90">
        <f t="shared" si="1"/>
        <v>643</v>
      </c>
      <c r="N39" s="92">
        <f t="shared" si="2"/>
        <v>7.6211923669550874E-2</v>
      </c>
    </row>
    <row r="40" spans="1:14" ht="14.1" customHeight="1">
      <c r="A40" s="433" t="s">
        <v>34</v>
      </c>
      <c r="B40" s="434">
        <v>24.1</v>
      </c>
      <c r="C40" s="434">
        <v>24.760076775431862</v>
      </c>
      <c r="D40" s="434">
        <v>25.543520309477756</v>
      </c>
      <c r="E40" s="434">
        <v>26.299625468164795</v>
      </c>
      <c r="F40" s="434">
        <v>26.991228070175438</v>
      </c>
      <c r="G40" s="434">
        <f>Alumno_Docente!B33</f>
        <v>25.251239669421487</v>
      </c>
      <c r="H40" s="434">
        <f t="shared" si="0"/>
        <v>25.490948382111892</v>
      </c>
      <c r="J40" s="90" t="s">
        <v>34</v>
      </c>
      <c r="K40" s="90">
        <v>13196</v>
      </c>
      <c r="L40" s="90">
        <v>11695</v>
      </c>
      <c r="M40" s="90">
        <f t="shared" si="1"/>
        <v>1501</v>
      </c>
      <c r="N40" s="92">
        <f t="shared" si="2"/>
        <v>0.12834544677212478</v>
      </c>
    </row>
    <row r="41" spans="1:14" ht="14.1" customHeight="1">
      <c r="A41" s="433" t="s">
        <v>35</v>
      </c>
      <c r="B41" s="434">
        <v>17.450657894736842</v>
      </c>
      <c r="C41" s="434">
        <v>18.418918918918919</v>
      </c>
      <c r="D41" s="434">
        <v>19.023569023569024</v>
      </c>
      <c r="E41" s="434">
        <v>19.454237288135594</v>
      </c>
      <c r="F41" s="434">
        <v>19.058020477815699</v>
      </c>
      <c r="G41" s="434">
        <f>Alumno_Docente!B34</f>
        <v>19.336734693877553</v>
      </c>
      <c r="H41" s="434">
        <f t="shared" si="0"/>
        <v>18.790356382842273</v>
      </c>
      <c r="J41" s="90" t="s">
        <v>35</v>
      </c>
      <c r="K41" s="90">
        <v>5040</v>
      </c>
      <c r="L41" s="90">
        <v>5131</v>
      </c>
      <c r="M41" s="93">
        <f t="shared" si="1"/>
        <v>-91</v>
      </c>
      <c r="N41" s="94">
        <f t="shared" si="2"/>
        <v>-1.7735334242837686E-2</v>
      </c>
    </row>
    <row r="42" spans="1:14" ht="14.1" customHeight="1">
      <c r="A42" s="433" t="s">
        <v>36</v>
      </c>
      <c r="B42" s="434">
        <v>21.657766990291261</v>
      </c>
      <c r="C42" s="434">
        <v>22.194174757281555</v>
      </c>
      <c r="D42" s="434">
        <v>22.747549019607842</v>
      </c>
      <c r="E42" s="434">
        <v>22.398009950248756</v>
      </c>
      <c r="F42" s="434">
        <v>22.491183879093199</v>
      </c>
      <c r="G42" s="434">
        <f>Alumno_Docente!B35</f>
        <v>22.211734693877553</v>
      </c>
      <c r="H42" s="434">
        <f t="shared" si="0"/>
        <v>22.283403215066695</v>
      </c>
      <c r="J42" s="90" t="s">
        <v>36</v>
      </c>
      <c r="K42" s="90">
        <v>8177</v>
      </c>
      <c r="L42" s="90">
        <v>7984</v>
      </c>
      <c r="M42" s="90">
        <f t="shared" si="1"/>
        <v>193</v>
      </c>
      <c r="N42" s="92">
        <f t="shared" si="2"/>
        <v>2.4173346693386666E-2</v>
      </c>
    </row>
    <row r="43" spans="1:14" ht="14.1" customHeight="1">
      <c r="A43" s="433" t="s">
        <v>37</v>
      </c>
      <c r="B43" s="434">
        <v>15.165853658536586</v>
      </c>
      <c r="C43" s="434">
        <v>14.966183574879228</v>
      </c>
      <c r="D43" s="434">
        <v>16.388297872340427</v>
      </c>
      <c r="E43" s="434">
        <v>16.274285714285714</v>
      </c>
      <c r="F43" s="434">
        <v>17.651162790697676</v>
      </c>
      <c r="G43" s="434">
        <f>Alumno_Docente!B36</f>
        <v>18.426136363636363</v>
      </c>
      <c r="H43" s="434">
        <f t="shared" si="0"/>
        <v>16.478653329062663</v>
      </c>
      <c r="J43" s="90" t="s">
        <v>37</v>
      </c>
      <c r="K43" s="90">
        <v>2587</v>
      </c>
      <c r="L43" s="90">
        <v>2518</v>
      </c>
      <c r="M43" s="90">
        <f t="shared" si="1"/>
        <v>69</v>
      </c>
      <c r="N43" s="92">
        <f t="shared" si="2"/>
        <v>2.7402700555996917E-2</v>
      </c>
    </row>
    <row r="44" spans="1:14" ht="14.1" customHeight="1">
      <c r="A44" s="433" t="s">
        <v>38</v>
      </c>
      <c r="B44" s="434">
        <v>15.713073005093378</v>
      </c>
      <c r="C44" s="434">
        <v>15.682758620689656</v>
      </c>
      <c r="D44" s="434">
        <v>16.14867256637168</v>
      </c>
      <c r="E44" s="434">
        <v>16.59608540925267</v>
      </c>
      <c r="F44" s="434">
        <v>16.820976491862567</v>
      </c>
      <c r="G44" s="434">
        <f>Alumno_Docente!B37</f>
        <v>16.602914389799636</v>
      </c>
      <c r="H44" s="434">
        <f t="shared" si="0"/>
        <v>16.260746747178263</v>
      </c>
      <c r="J44" s="90" t="s">
        <v>38</v>
      </c>
      <c r="K44" s="90">
        <v>9257</v>
      </c>
      <c r="L44" s="90">
        <v>8968</v>
      </c>
      <c r="M44" s="90">
        <f t="shared" si="1"/>
        <v>289</v>
      </c>
      <c r="N44" s="92">
        <f t="shared" si="2"/>
        <v>3.2225691347011587E-2</v>
      </c>
    </row>
    <row r="45" spans="1:14" ht="14.1" customHeight="1">
      <c r="A45" s="433" t="s">
        <v>39</v>
      </c>
      <c r="B45" s="434">
        <v>16.032727272727271</v>
      </c>
      <c r="C45" s="434">
        <v>18.543650793650794</v>
      </c>
      <c r="D45" s="434">
        <v>17.23076923076923</v>
      </c>
      <c r="E45" s="434">
        <v>17.790441176470587</v>
      </c>
      <c r="F45" s="434">
        <v>18.870848708487085</v>
      </c>
      <c r="G45" s="434">
        <f>Alumno_Docente!B38</f>
        <v>19.330882352941178</v>
      </c>
      <c r="H45" s="434">
        <f t="shared" si="0"/>
        <v>17.966553255841024</v>
      </c>
      <c r="J45" s="90" t="s">
        <v>39</v>
      </c>
      <c r="K45" s="90">
        <v>4693</v>
      </c>
      <c r="L45" s="90">
        <v>4458</v>
      </c>
      <c r="M45" s="90">
        <f t="shared" si="1"/>
        <v>235</v>
      </c>
      <c r="N45" s="92">
        <f t="shared" si="2"/>
        <v>5.2714221624046598E-2</v>
      </c>
    </row>
    <row r="46" spans="1:14" ht="14.1" customHeight="1">
      <c r="A46" s="433" t="s">
        <v>40</v>
      </c>
      <c r="B46" s="434">
        <v>18.126315789473683</v>
      </c>
      <c r="C46" s="434">
        <v>19.988636363636363</v>
      </c>
      <c r="D46" s="434">
        <v>19.929411764705883</v>
      </c>
      <c r="E46" s="434">
        <v>20.464285714285715</v>
      </c>
      <c r="F46" s="434">
        <v>21.184210526315791</v>
      </c>
      <c r="G46" s="434">
        <f>Alumno_Docente!B39</f>
        <v>20.972972972972972</v>
      </c>
      <c r="H46" s="434">
        <f t="shared" si="0"/>
        <v>20.110972188565068</v>
      </c>
      <c r="J46" s="90" t="s">
        <v>40</v>
      </c>
      <c r="K46" s="90">
        <v>1588</v>
      </c>
      <c r="L46" s="90">
        <v>1532</v>
      </c>
      <c r="M46" s="90">
        <f t="shared" si="1"/>
        <v>56</v>
      </c>
      <c r="N46" s="92">
        <f t="shared" si="2"/>
        <v>3.6553524804177506E-2</v>
      </c>
    </row>
    <row r="47" spans="1:14" ht="13.5" customHeight="1">
      <c r="A47" s="560" t="s">
        <v>41</v>
      </c>
      <c r="B47" s="561">
        <v>16</v>
      </c>
      <c r="C47" s="561">
        <v>19</v>
      </c>
      <c r="D47" s="561">
        <v>19</v>
      </c>
      <c r="E47" s="561">
        <v>19</v>
      </c>
      <c r="F47" s="561">
        <v>19</v>
      </c>
      <c r="G47" s="561">
        <f>Alumno_Docente!B40</f>
        <v>19.878548055703522</v>
      </c>
      <c r="H47" s="434">
        <f t="shared" si="0"/>
        <v>18.646424675950588</v>
      </c>
    </row>
    <row r="48" spans="1:14">
      <c r="A48" s="433" t="s">
        <v>78</v>
      </c>
      <c r="B48" s="434">
        <v>19.824330458465727</v>
      </c>
      <c r="C48" s="434">
        <v>20.192452830188678</v>
      </c>
      <c r="D48" s="434">
        <v>19.944547134935306</v>
      </c>
      <c r="E48" s="434">
        <v>20.578024007386887</v>
      </c>
      <c r="F48" s="434">
        <v>20.578024007386887</v>
      </c>
      <c r="G48" s="434">
        <f>Alumno_Docente!B41</f>
        <v>20.659813084112148</v>
      </c>
      <c r="H48" s="434">
        <f t="shared" si="0"/>
        <v>20.296198587079271</v>
      </c>
    </row>
    <row r="49" spans="1:8">
      <c r="A49" s="433" t="s">
        <v>43</v>
      </c>
      <c r="B49" s="434">
        <v>16.666666666666668</v>
      </c>
      <c r="C49" s="434">
        <v>17.285340314136125</v>
      </c>
      <c r="D49" s="434">
        <v>16.457894736842107</v>
      </c>
      <c r="E49" s="434">
        <v>17.215846994535518</v>
      </c>
      <c r="F49" s="434">
        <v>16</v>
      </c>
      <c r="G49" s="434">
        <f>Alumno_Docente!B42</f>
        <v>16.745406824146983</v>
      </c>
      <c r="H49" s="434">
        <f t="shared" si="0"/>
        <v>16.728525922721232</v>
      </c>
    </row>
    <row r="50" spans="1:8">
      <c r="A50" s="441" t="s">
        <v>44</v>
      </c>
      <c r="B50" s="437">
        <v>19</v>
      </c>
      <c r="C50" s="437">
        <v>20</v>
      </c>
      <c r="D50" s="437">
        <v>19.399999999999999</v>
      </c>
      <c r="E50" s="437">
        <v>20</v>
      </c>
      <c r="F50" s="437">
        <v>20</v>
      </c>
      <c r="G50" s="561">
        <f>Alumno_Docente!B43</f>
        <v>20.068226894089648</v>
      </c>
      <c r="H50" s="434">
        <f t="shared" si="0"/>
        <v>19.744704482348276</v>
      </c>
    </row>
    <row r="51" spans="1:8" ht="6.75" customHeight="1">
      <c r="A51" s="8"/>
      <c r="B51" s="8"/>
      <c r="C51" s="8"/>
      <c r="D51" s="8"/>
      <c r="E51" s="8"/>
      <c r="F51" s="8"/>
      <c r="G51" s="8"/>
      <c r="H51" s="8"/>
    </row>
    <row r="52" spans="1:8" ht="38.25" customHeight="1">
      <c r="A52" s="767" t="s">
        <v>453</v>
      </c>
      <c r="B52" s="767"/>
      <c r="C52" s="767"/>
      <c r="D52" s="767"/>
      <c r="E52" s="767"/>
      <c r="F52" s="767"/>
      <c r="G52" s="767"/>
      <c r="H52" s="767"/>
    </row>
    <row r="53" spans="1:8">
      <c r="A53" s="8"/>
      <c r="B53" s="8"/>
      <c r="C53" s="8"/>
      <c r="D53" s="8"/>
      <c r="E53" s="8"/>
      <c r="F53" s="8"/>
      <c r="G53" s="8"/>
      <c r="H53" s="8"/>
    </row>
    <row r="54" spans="1:8">
      <c r="A54" s="8"/>
      <c r="B54" s="8"/>
      <c r="C54" s="8"/>
      <c r="D54" s="8"/>
      <c r="E54" s="8"/>
      <c r="F54" s="8"/>
      <c r="G54" s="8"/>
      <c r="H54" s="8"/>
    </row>
    <row r="55" spans="1:8">
      <c r="A55" s="8"/>
      <c r="B55" s="8"/>
      <c r="C55" s="8"/>
      <c r="D55" s="8"/>
      <c r="E55" s="8"/>
      <c r="F55" s="8"/>
      <c r="G55" s="8"/>
      <c r="H55" s="8"/>
    </row>
    <row r="56" spans="1:8">
      <c r="A56" s="8"/>
      <c r="B56" s="8"/>
      <c r="C56" s="8"/>
      <c r="D56" s="8"/>
      <c r="E56" s="8"/>
      <c r="F56" s="8"/>
      <c r="G56" s="8"/>
      <c r="H56" s="8"/>
    </row>
    <row r="57" spans="1:8">
      <c r="A57" s="8"/>
      <c r="B57" s="8"/>
      <c r="C57" s="8"/>
      <c r="D57" s="8"/>
      <c r="E57" s="8"/>
      <c r="F57" s="8"/>
      <c r="G57" s="8"/>
      <c r="H57" s="8"/>
    </row>
    <row r="58" spans="1:8">
      <c r="A58" s="8"/>
      <c r="B58" s="8"/>
      <c r="C58" s="8"/>
      <c r="D58" s="8"/>
      <c r="E58" s="8"/>
      <c r="F58" s="8"/>
      <c r="G58" s="8"/>
      <c r="H58" s="8"/>
    </row>
    <row r="59" spans="1:8">
      <c r="A59" s="8"/>
      <c r="B59" s="8"/>
      <c r="C59" s="8"/>
      <c r="D59" s="8"/>
      <c r="E59" s="8"/>
      <c r="F59" s="8"/>
      <c r="G59" s="8"/>
      <c r="H59" s="8"/>
    </row>
    <row r="60" spans="1:8">
      <c r="A60" s="8"/>
      <c r="B60" s="8"/>
      <c r="C60" s="8"/>
      <c r="D60" s="8"/>
      <c r="E60" s="8"/>
      <c r="F60" s="8"/>
      <c r="G60" s="8"/>
      <c r="H60" s="8"/>
    </row>
    <row r="61" spans="1:8">
      <c r="A61" s="8"/>
      <c r="B61" s="8"/>
      <c r="C61" s="8"/>
      <c r="D61" s="8"/>
      <c r="E61" s="8"/>
      <c r="F61" s="8"/>
      <c r="G61" s="8"/>
      <c r="H61" s="8"/>
    </row>
    <row r="62" spans="1:8">
      <c r="A62" s="8"/>
      <c r="B62" s="8"/>
      <c r="C62" s="8"/>
      <c r="D62" s="8"/>
      <c r="E62" s="8"/>
      <c r="F62" s="8"/>
      <c r="G62" s="8"/>
      <c r="H62" s="8"/>
    </row>
    <row r="63" spans="1:8">
      <c r="A63" s="8"/>
      <c r="B63" s="8"/>
      <c r="C63" s="8"/>
      <c r="D63" s="8"/>
      <c r="E63" s="8"/>
      <c r="F63" s="8"/>
      <c r="G63" s="8"/>
      <c r="H63" s="8"/>
    </row>
    <row r="64" spans="1:8">
      <c r="A64" s="8"/>
      <c r="B64" s="8"/>
      <c r="C64" s="8"/>
      <c r="D64" s="8"/>
      <c r="E64" s="8"/>
      <c r="F64" s="8"/>
      <c r="G64" s="8"/>
      <c r="H64" s="8"/>
    </row>
    <row r="65" spans="1:8">
      <c r="A65" s="8"/>
      <c r="B65" s="8"/>
      <c r="C65" s="8"/>
      <c r="D65" s="8"/>
      <c r="E65" s="8"/>
      <c r="F65" s="8"/>
      <c r="G65" s="8"/>
      <c r="H65" s="8"/>
    </row>
    <row r="66" spans="1:8">
      <c r="A66" s="8"/>
      <c r="B66" s="8"/>
      <c r="C66" s="8"/>
      <c r="D66" s="8"/>
      <c r="E66" s="8"/>
      <c r="F66" s="8"/>
      <c r="G66" s="8"/>
      <c r="H66" s="8"/>
    </row>
    <row r="67" spans="1:8">
      <c r="A67" s="8"/>
      <c r="B67" s="8"/>
      <c r="C67" s="8"/>
      <c r="D67" s="8"/>
      <c r="E67" s="8"/>
      <c r="F67" s="8"/>
      <c r="G67" s="8"/>
      <c r="H67" s="8"/>
    </row>
    <row r="68" spans="1:8">
      <c r="A68" s="8"/>
      <c r="B68" s="8"/>
      <c r="C68" s="8"/>
      <c r="D68" s="8"/>
      <c r="E68" s="8"/>
      <c r="F68" s="8"/>
      <c r="G68" s="8"/>
      <c r="H68" s="8"/>
    </row>
    <row r="69" spans="1:8">
      <c r="A69" s="8"/>
      <c r="B69" s="8"/>
      <c r="C69" s="8"/>
      <c r="D69" s="8"/>
      <c r="E69" s="8"/>
      <c r="F69" s="8"/>
      <c r="G69" s="8"/>
      <c r="H69" s="8"/>
    </row>
    <row r="70" spans="1:8">
      <c r="A70" s="8"/>
      <c r="B70" s="8"/>
      <c r="C70" s="8"/>
      <c r="D70" s="8"/>
      <c r="E70" s="8"/>
      <c r="F70" s="8"/>
      <c r="G70" s="8"/>
      <c r="H70" s="8"/>
    </row>
    <row r="71" spans="1:8">
      <c r="A71" s="8"/>
      <c r="B71" s="8"/>
      <c r="C71" s="8"/>
      <c r="D71" s="8"/>
      <c r="E71" s="8"/>
      <c r="F71" s="8"/>
      <c r="G71" s="8"/>
      <c r="H71" s="8"/>
    </row>
    <row r="72" spans="1:8">
      <c r="A72" s="8"/>
      <c r="B72" s="8"/>
      <c r="C72" s="8"/>
      <c r="D72" s="8"/>
      <c r="E72" s="8"/>
      <c r="F72" s="8"/>
      <c r="G72" s="8"/>
      <c r="H72" s="8"/>
    </row>
    <row r="73" spans="1:8">
      <c r="A73" s="8"/>
      <c r="B73" s="8"/>
      <c r="C73" s="8"/>
      <c r="D73" s="8"/>
      <c r="E73" s="8"/>
      <c r="F73" s="8"/>
      <c r="G73" s="8"/>
      <c r="H73" s="8"/>
    </row>
    <row r="74" spans="1:8">
      <c r="A74" s="8"/>
      <c r="B74" s="8"/>
      <c r="C74" s="8"/>
      <c r="D74" s="8"/>
      <c r="E74" s="8"/>
      <c r="F74" s="8"/>
      <c r="G74" s="8"/>
      <c r="H74" s="8"/>
    </row>
    <row r="75" spans="1:8">
      <c r="A75" s="8"/>
      <c r="B75" s="8"/>
      <c r="C75" s="8"/>
      <c r="D75" s="8"/>
      <c r="E75" s="8"/>
      <c r="F75" s="8"/>
      <c r="G75" s="8"/>
      <c r="H75" s="8"/>
    </row>
    <row r="76" spans="1:8">
      <c r="A76" s="8"/>
      <c r="B76" s="8"/>
      <c r="C76" s="8"/>
      <c r="D76" s="8"/>
      <c r="E76" s="8"/>
      <c r="F76" s="8"/>
      <c r="G76" s="8"/>
      <c r="H76" s="8"/>
    </row>
    <row r="77" spans="1:8">
      <c r="A77" s="8"/>
      <c r="B77" s="8"/>
      <c r="C77" s="8"/>
      <c r="D77" s="8"/>
      <c r="E77" s="8"/>
      <c r="F77" s="8"/>
      <c r="G77" s="8"/>
      <c r="H77" s="8"/>
    </row>
    <row r="78" spans="1:8">
      <c r="A78" s="8"/>
      <c r="B78" s="8"/>
      <c r="C78" s="8"/>
      <c r="D78" s="8"/>
      <c r="E78" s="8"/>
      <c r="F78" s="8"/>
      <c r="G78" s="8"/>
      <c r="H78" s="8"/>
    </row>
    <row r="79" spans="1:8">
      <c r="A79" s="8"/>
      <c r="B79" s="8"/>
      <c r="C79" s="8"/>
      <c r="D79" s="8"/>
      <c r="E79" s="8"/>
      <c r="F79" s="8"/>
      <c r="G79" s="8"/>
      <c r="H79" s="8"/>
    </row>
    <row r="80" spans="1:8">
      <c r="A80" s="8"/>
      <c r="B80" s="8"/>
      <c r="C80" s="8"/>
      <c r="D80" s="8"/>
      <c r="E80" s="8"/>
      <c r="F80" s="8"/>
      <c r="G80" s="8"/>
      <c r="H80" s="8"/>
    </row>
    <row r="81" spans="1:8">
      <c r="A81" s="8"/>
      <c r="B81" s="8"/>
      <c r="C81" s="8"/>
      <c r="D81" s="8"/>
      <c r="E81" s="8"/>
      <c r="F81" s="8"/>
      <c r="G81" s="8"/>
      <c r="H81" s="8"/>
    </row>
    <row r="82" spans="1:8">
      <c r="A82" s="8"/>
      <c r="B82" s="8"/>
      <c r="C82" s="8"/>
      <c r="D82" s="8"/>
      <c r="E82" s="8"/>
      <c r="F82" s="8"/>
      <c r="G82" s="8"/>
      <c r="H82" s="8"/>
    </row>
    <row r="83" spans="1:8">
      <c r="A83" s="8"/>
      <c r="B83" s="8"/>
      <c r="C83" s="8"/>
      <c r="D83" s="8"/>
      <c r="E83" s="8"/>
      <c r="F83" s="8"/>
      <c r="G83" s="8"/>
      <c r="H83" s="8"/>
    </row>
    <row r="84" spans="1:8">
      <c r="A84" s="8"/>
      <c r="B84" s="8"/>
      <c r="C84" s="8"/>
      <c r="D84" s="8"/>
      <c r="E84" s="8"/>
      <c r="F84" s="8"/>
      <c r="G84" s="8"/>
      <c r="H84" s="8"/>
    </row>
    <row r="85" spans="1:8">
      <c r="A85" s="8"/>
      <c r="B85" s="8"/>
      <c r="C85" s="8"/>
      <c r="D85" s="8"/>
      <c r="E85" s="8"/>
      <c r="F85" s="8"/>
      <c r="G85" s="8"/>
      <c r="H85" s="8"/>
    </row>
    <row r="86" spans="1:8">
      <c r="A86" s="8"/>
      <c r="B86" s="8"/>
      <c r="C86" s="8"/>
      <c r="D86" s="8"/>
      <c r="E86" s="8"/>
      <c r="F86" s="8"/>
      <c r="G86" s="8"/>
      <c r="H86" s="8"/>
    </row>
    <row r="87" spans="1:8">
      <c r="A87" s="8"/>
      <c r="B87" s="8"/>
      <c r="C87" s="8"/>
      <c r="D87" s="8"/>
      <c r="E87" s="8"/>
      <c r="F87" s="8"/>
      <c r="G87" s="8"/>
      <c r="H87" s="8"/>
    </row>
    <row r="88" spans="1:8">
      <c r="A88" s="8"/>
      <c r="B88" s="8"/>
      <c r="C88" s="8"/>
      <c r="D88" s="8"/>
      <c r="E88" s="8"/>
      <c r="F88" s="8"/>
      <c r="G88" s="8"/>
      <c r="H88" s="8"/>
    </row>
    <row r="89" spans="1:8">
      <c r="A89" s="8"/>
      <c r="B89" s="8"/>
      <c r="C89" s="8"/>
      <c r="D89" s="8"/>
      <c r="E89" s="8"/>
      <c r="F89" s="8"/>
      <c r="G89" s="8"/>
      <c r="H89" s="8"/>
    </row>
    <row r="90" spans="1:8">
      <c r="A90" s="8"/>
      <c r="B90" s="8"/>
      <c r="C90" s="8"/>
      <c r="D90" s="8"/>
      <c r="E90" s="8"/>
      <c r="F90" s="8"/>
      <c r="G90" s="8"/>
      <c r="H90" s="8"/>
    </row>
    <row r="91" spans="1:8">
      <c r="A91" s="8"/>
      <c r="B91" s="8"/>
      <c r="C91" s="8"/>
      <c r="D91" s="8"/>
      <c r="E91" s="8"/>
      <c r="F91" s="8"/>
      <c r="G91" s="8"/>
      <c r="H91" s="8"/>
    </row>
    <row r="92" spans="1:8">
      <c r="A92" s="8"/>
      <c r="B92" s="8"/>
      <c r="C92" s="8"/>
      <c r="D92" s="8"/>
      <c r="E92" s="8"/>
      <c r="F92" s="8"/>
      <c r="G92" s="8"/>
      <c r="H92" s="8"/>
    </row>
    <row r="93" spans="1:8">
      <c r="A93" s="8"/>
      <c r="B93" s="8"/>
      <c r="C93" s="8"/>
      <c r="D93" s="8"/>
      <c r="E93" s="8"/>
      <c r="F93" s="8"/>
      <c r="G93" s="8"/>
      <c r="H93" s="8"/>
    </row>
    <row r="94" spans="1:8">
      <c r="A94" s="8"/>
      <c r="B94" s="8"/>
      <c r="C94" s="8"/>
      <c r="D94" s="8"/>
      <c r="E94" s="8"/>
      <c r="F94" s="8"/>
      <c r="G94" s="8"/>
      <c r="H94" s="8"/>
    </row>
    <row r="95" spans="1:8">
      <c r="A95" s="8"/>
      <c r="B95" s="8"/>
      <c r="C95" s="8"/>
      <c r="D95" s="8"/>
      <c r="E95" s="8"/>
      <c r="F95" s="8"/>
      <c r="G95" s="8"/>
      <c r="H95" s="8"/>
    </row>
    <row r="96" spans="1:8">
      <c r="A96" s="8"/>
      <c r="B96" s="8"/>
      <c r="C96" s="8"/>
      <c r="D96" s="8"/>
      <c r="E96" s="8"/>
      <c r="F96" s="8"/>
      <c r="G96" s="8"/>
      <c r="H96" s="8"/>
    </row>
    <row r="97" spans="1:8">
      <c r="A97" s="8"/>
      <c r="B97" s="8"/>
      <c r="C97" s="8"/>
      <c r="D97" s="8"/>
      <c r="E97" s="8"/>
      <c r="F97" s="8"/>
      <c r="G97" s="8"/>
      <c r="H97" s="8"/>
    </row>
    <row r="98" spans="1:8">
      <c r="A98" s="8"/>
      <c r="B98" s="8"/>
      <c r="C98" s="8"/>
      <c r="D98" s="8"/>
      <c r="E98" s="8"/>
      <c r="F98" s="8"/>
      <c r="G98" s="8"/>
      <c r="H98" s="8"/>
    </row>
    <row r="99" spans="1:8">
      <c r="A99" s="8"/>
      <c r="B99" s="8"/>
      <c r="C99" s="8"/>
      <c r="D99" s="8"/>
      <c r="E99" s="8"/>
      <c r="F99" s="8"/>
      <c r="G99" s="8"/>
      <c r="H99" s="8"/>
    </row>
    <row r="100" spans="1:8">
      <c r="A100" s="8"/>
      <c r="B100" s="8"/>
      <c r="C100" s="8"/>
      <c r="D100" s="8"/>
      <c r="E100" s="8"/>
      <c r="F100" s="8"/>
      <c r="G100" s="8"/>
      <c r="H100" s="8"/>
    </row>
    <row r="101" spans="1:8">
      <c r="A101" s="8"/>
      <c r="B101" s="8"/>
      <c r="C101" s="8"/>
      <c r="D101" s="8"/>
      <c r="E101" s="8"/>
      <c r="F101" s="8"/>
      <c r="G101" s="8"/>
      <c r="H101" s="8"/>
    </row>
    <row r="102" spans="1:8">
      <c r="A102" s="8"/>
      <c r="B102" s="8"/>
      <c r="C102" s="8"/>
      <c r="D102" s="8"/>
      <c r="E102" s="8"/>
      <c r="F102" s="8"/>
      <c r="G102" s="8"/>
      <c r="H102" s="8"/>
    </row>
    <row r="103" spans="1:8">
      <c r="A103" s="8"/>
      <c r="B103" s="8"/>
      <c r="C103" s="8"/>
      <c r="D103" s="8"/>
      <c r="E103" s="8"/>
      <c r="F103" s="8"/>
      <c r="G103" s="8"/>
      <c r="H103" s="8"/>
    </row>
    <row r="104" spans="1:8">
      <c r="A104" s="8"/>
      <c r="B104" s="8"/>
      <c r="C104" s="8"/>
      <c r="D104" s="8"/>
      <c r="E104" s="8"/>
      <c r="F104" s="8"/>
      <c r="G104" s="8"/>
      <c r="H104" s="8"/>
    </row>
    <row r="105" spans="1:8">
      <c r="A105" s="8"/>
      <c r="B105" s="8"/>
      <c r="C105" s="8"/>
      <c r="D105" s="8"/>
      <c r="E105" s="8"/>
      <c r="F105" s="8"/>
      <c r="G105" s="8"/>
      <c r="H105" s="8"/>
    </row>
    <row r="106" spans="1:8">
      <c r="A106" s="8"/>
      <c r="B106" s="8"/>
      <c r="C106" s="8"/>
      <c r="D106" s="8"/>
      <c r="E106" s="8"/>
      <c r="F106" s="8"/>
      <c r="G106" s="8"/>
      <c r="H106" s="8"/>
    </row>
    <row r="107" spans="1:8">
      <c r="A107" s="8"/>
      <c r="B107" s="8"/>
      <c r="C107" s="8"/>
      <c r="D107" s="8"/>
      <c r="E107" s="8"/>
      <c r="F107" s="8"/>
      <c r="G107" s="8"/>
      <c r="H107" s="8"/>
    </row>
    <row r="108" spans="1:8">
      <c r="A108" s="8"/>
      <c r="B108" s="8"/>
      <c r="C108" s="8"/>
      <c r="D108" s="8"/>
      <c r="E108" s="8"/>
      <c r="F108" s="8"/>
      <c r="G108" s="8"/>
      <c r="H108" s="8"/>
    </row>
    <row r="109" spans="1:8">
      <c r="A109" s="8"/>
      <c r="B109" s="8"/>
      <c r="C109" s="8"/>
      <c r="D109" s="8"/>
      <c r="E109" s="8"/>
      <c r="F109" s="8"/>
      <c r="G109" s="8"/>
      <c r="H109" s="8"/>
    </row>
    <row r="110" spans="1:8">
      <c r="A110" s="8"/>
      <c r="B110" s="8"/>
      <c r="C110" s="8"/>
      <c r="D110" s="8"/>
      <c r="E110" s="8"/>
      <c r="F110" s="8"/>
      <c r="G110" s="8"/>
      <c r="H110" s="8"/>
    </row>
    <row r="111" spans="1:8">
      <c r="A111" s="8"/>
      <c r="B111" s="8"/>
      <c r="C111" s="8"/>
      <c r="D111" s="8"/>
      <c r="E111" s="8"/>
      <c r="F111" s="8"/>
      <c r="G111" s="8"/>
      <c r="H111" s="8"/>
    </row>
    <row r="112" spans="1:8">
      <c r="A112" s="8"/>
      <c r="B112" s="8"/>
      <c r="C112" s="8"/>
      <c r="D112" s="8"/>
      <c r="E112" s="8"/>
      <c r="F112" s="8"/>
      <c r="G112" s="8"/>
      <c r="H112" s="8"/>
    </row>
    <row r="113" spans="1:8">
      <c r="A113" s="8"/>
      <c r="B113" s="8"/>
      <c r="C113" s="8"/>
      <c r="D113" s="8"/>
      <c r="E113" s="8"/>
      <c r="F113" s="8"/>
      <c r="G113" s="8"/>
      <c r="H113" s="8"/>
    </row>
    <row r="114" spans="1:8">
      <c r="A114" s="8"/>
      <c r="B114" s="8"/>
      <c r="C114" s="8"/>
      <c r="D114" s="8"/>
      <c r="E114" s="8"/>
      <c r="F114" s="8"/>
      <c r="G114" s="8"/>
      <c r="H114" s="8"/>
    </row>
    <row r="115" spans="1:8">
      <c r="A115" s="8"/>
      <c r="B115" s="8"/>
      <c r="C115" s="8"/>
      <c r="D115" s="8"/>
      <c r="E115" s="8"/>
      <c r="F115" s="8"/>
      <c r="G115" s="8"/>
      <c r="H115" s="8"/>
    </row>
    <row r="116" spans="1:8">
      <c r="A116" s="8"/>
      <c r="B116" s="8"/>
      <c r="C116" s="8"/>
      <c r="D116" s="8"/>
      <c r="E116" s="8"/>
      <c r="F116" s="8"/>
      <c r="G116" s="8"/>
      <c r="H116" s="8"/>
    </row>
    <row r="117" spans="1:8">
      <c r="A117" s="8"/>
      <c r="B117" s="8"/>
      <c r="C117" s="8"/>
      <c r="D117" s="8"/>
      <c r="E117" s="8"/>
      <c r="F117" s="8"/>
      <c r="G117" s="8"/>
      <c r="H117" s="8"/>
    </row>
    <row r="118" spans="1:8">
      <c r="A118" s="8"/>
      <c r="B118" s="8"/>
      <c r="C118" s="8"/>
      <c r="D118" s="8"/>
      <c r="E118" s="8"/>
      <c r="F118" s="8"/>
      <c r="G118" s="8"/>
      <c r="H118" s="8"/>
    </row>
    <row r="119" spans="1:8">
      <c r="A119" s="8"/>
      <c r="B119" s="8"/>
      <c r="C119" s="8"/>
      <c r="D119" s="8"/>
      <c r="E119" s="8"/>
      <c r="F119" s="8"/>
      <c r="G119" s="8"/>
      <c r="H119" s="8"/>
    </row>
    <row r="120" spans="1:8">
      <c r="A120" s="8"/>
      <c r="B120" s="8"/>
      <c r="C120" s="8"/>
      <c r="D120" s="8"/>
      <c r="E120" s="8"/>
      <c r="F120" s="8"/>
      <c r="G120" s="8"/>
      <c r="H120" s="8"/>
    </row>
    <row r="121" spans="1:8">
      <c r="A121" s="8"/>
      <c r="B121" s="8"/>
      <c r="C121" s="8"/>
      <c r="D121" s="8"/>
      <c r="E121" s="8"/>
      <c r="F121" s="8"/>
      <c r="G121" s="8"/>
      <c r="H121" s="8"/>
    </row>
    <row r="122" spans="1:8">
      <c r="A122" s="8"/>
      <c r="B122" s="8"/>
      <c r="C122" s="8"/>
      <c r="D122" s="8"/>
      <c r="E122" s="8"/>
      <c r="F122" s="8"/>
      <c r="G122" s="8"/>
      <c r="H122" s="8"/>
    </row>
    <row r="123" spans="1:8">
      <c r="A123" s="8"/>
      <c r="B123" s="8"/>
      <c r="C123" s="8"/>
      <c r="D123" s="8"/>
      <c r="E123" s="8"/>
      <c r="F123" s="8"/>
      <c r="G123" s="8"/>
      <c r="H123" s="8"/>
    </row>
    <row r="124" spans="1:8">
      <c r="A124" s="8"/>
      <c r="B124" s="8"/>
      <c r="C124" s="8"/>
      <c r="D124" s="8"/>
      <c r="E124" s="8"/>
      <c r="F124" s="8"/>
      <c r="G124" s="8"/>
      <c r="H124" s="8"/>
    </row>
    <row r="125" spans="1:8">
      <c r="A125" s="8"/>
      <c r="B125" s="8"/>
      <c r="C125" s="8"/>
      <c r="D125" s="8"/>
      <c r="E125" s="8"/>
      <c r="F125" s="8"/>
      <c r="G125" s="8"/>
      <c r="H125" s="8"/>
    </row>
    <row r="126" spans="1:8">
      <c r="A126" s="8"/>
      <c r="B126" s="8"/>
      <c r="C126" s="8"/>
      <c r="D126" s="8"/>
      <c r="E126" s="8"/>
      <c r="F126" s="8"/>
      <c r="G126" s="8"/>
      <c r="H126" s="8"/>
    </row>
    <row r="127" spans="1:8">
      <c r="A127" s="8"/>
      <c r="B127" s="8"/>
      <c r="C127" s="8"/>
      <c r="D127" s="8"/>
      <c r="E127" s="8"/>
      <c r="F127" s="8"/>
      <c r="G127" s="8"/>
      <c r="H127" s="8"/>
    </row>
    <row r="128" spans="1:8">
      <c r="A128" s="8"/>
      <c r="B128" s="8"/>
      <c r="C128" s="8"/>
      <c r="D128" s="8"/>
      <c r="E128" s="8"/>
      <c r="F128" s="8"/>
      <c r="G128" s="8"/>
      <c r="H128" s="8"/>
    </row>
    <row r="129" spans="1:8">
      <c r="A129" s="8"/>
      <c r="B129" s="8"/>
      <c r="C129" s="8"/>
      <c r="D129" s="8"/>
      <c r="E129" s="8"/>
      <c r="F129" s="8"/>
      <c r="G129" s="8"/>
      <c r="H129" s="8"/>
    </row>
    <row r="130" spans="1:8">
      <c r="A130" s="8"/>
      <c r="B130" s="8"/>
      <c r="C130" s="8"/>
      <c r="D130" s="8"/>
      <c r="E130" s="8"/>
      <c r="F130" s="8"/>
      <c r="G130" s="8"/>
      <c r="H130" s="8"/>
    </row>
    <row r="131" spans="1:8">
      <c r="A131" s="8"/>
      <c r="B131" s="8"/>
      <c r="C131" s="8"/>
      <c r="D131" s="8"/>
      <c r="E131" s="8"/>
      <c r="F131" s="8"/>
      <c r="G131" s="8"/>
      <c r="H131" s="8"/>
    </row>
    <row r="132" spans="1:8">
      <c r="A132" s="8"/>
      <c r="B132" s="8"/>
      <c r="C132" s="8"/>
      <c r="D132" s="8"/>
      <c r="E132" s="8"/>
      <c r="F132" s="8"/>
      <c r="G132" s="8"/>
      <c r="H132" s="8"/>
    </row>
    <row r="133" spans="1:8">
      <c r="A133" s="8"/>
      <c r="B133" s="8"/>
      <c r="C133" s="8"/>
      <c r="D133" s="8"/>
      <c r="E133" s="8"/>
      <c r="F133" s="8"/>
      <c r="G133" s="8"/>
      <c r="H133" s="8"/>
    </row>
    <row r="134" spans="1:8">
      <c r="A134" s="8"/>
      <c r="B134" s="8"/>
      <c r="C134" s="8"/>
      <c r="D134" s="8"/>
      <c r="E134" s="8"/>
      <c r="F134" s="8"/>
      <c r="G134" s="8"/>
      <c r="H134" s="8"/>
    </row>
    <row r="135" spans="1:8">
      <c r="A135" s="8"/>
      <c r="B135" s="8"/>
      <c r="C135" s="8"/>
      <c r="D135" s="8"/>
      <c r="E135" s="8"/>
      <c r="F135" s="8"/>
      <c r="G135" s="8"/>
      <c r="H135" s="8"/>
    </row>
    <row r="136" spans="1:8">
      <c r="A136" s="8"/>
      <c r="B136" s="8"/>
      <c r="C136" s="8"/>
      <c r="D136" s="8"/>
      <c r="E136" s="8"/>
      <c r="F136" s="8"/>
      <c r="G136" s="8"/>
      <c r="H136" s="8"/>
    </row>
    <row r="137" spans="1:8">
      <c r="A137" s="8"/>
      <c r="B137" s="8"/>
      <c r="C137" s="8"/>
      <c r="D137" s="8"/>
      <c r="E137" s="8"/>
      <c r="F137" s="8"/>
      <c r="G137" s="8"/>
      <c r="H137" s="8"/>
    </row>
    <row r="138" spans="1:8">
      <c r="A138" s="8"/>
      <c r="B138" s="8"/>
      <c r="C138" s="8"/>
      <c r="D138" s="8"/>
      <c r="E138" s="8"/>
      <c r="F138" s="8"/>
      <c r="G138" s="8"/>
      <c r="H138" s="8"/>
    </row>
    <row r="139" spans="1:8">
      <c r="A139" s="8"/>
      <c r="B139" s="8"/>
      <c r="C139" s="8"/>
      <c r="D139" s="8"/>
      <c r="E139" s="8"/>
      <c r="F139" s="8"/>
      <c r="G139" s="8"/>
      <c r="H139" s="8"/>
    </row>
    <row r="140" spans="1:8">
      <c r="A140" s="8"/>
      <c r="B140" s="8"/>
      <c r="C140" s="8"/>
      <c r="D140" s="8"/>
      <c r="E140" s="8"/>
      <c r="F140" s="8"/>
      <c r="G140" s="8"/>
      <c r="H140" s="8"/>
    </row>
    <row r="141" spans="1:8">
      <c r="A141" s="8"/>
      <c r="B141" s="8"/>
      <c r="C141" s="8"/>
      <c r="D141" s="8"/>
      <c r="E141" s="8"/>
      <c r="F141" s="8"/>
      <c r="G141" s="8"/>
      <c r="H141" s="8"/>
    </row>
    <row r="142" spans="1:8" ht="15.75">
      <c r="A142" s="10"/>
      <c r="B142" s="10"/>
      <c r="C142" s="10"/>
      <c r="D142" s="10"/>
      <c r="E142" s="10"/>
      <c r="F142" s="10"/>
      <c r="G142" s="10"/>
      <c r="H142" s="10"/>
    </row>
    <row r="143" spans="1:8" ht="15.75">
      <c r="A143" s="10"/>
      <c r="B143" s="10"/>
      <c r="C143" s="10"/>
      <c r="D143" s="10"/>
      <c r="E143" s="10"/>
      <c r="F143" s="10"/>
      <c r="G143" s="10"/>
      <c r="H143" s="10"/>
    </row>
    <row r="144" spans="1:8" ht="15.75">
      <c r="A144" s="10"/>
      <c r="B144" s="10"/>
      <c r="C144" s="10"/>
      <c r="D144" s="10"/>
      <c r="E144" s="10"/>
      <c r="F144" s="10"/>
      <c r="G144" s="10"/>
      <c r="H144" s="10"/>
    </row>
    <row r="145" spans="1:8" ht="15.75">
      <c r="A145" s="10"/>
      <c r="B145" s="10"/>
      <c r="C145" s="10"/>
      <c r="D145" s="10"/>
      <c r="E145" s="10"/>
      <c r="F145" s="10"/>
      <c r="G145" s="10"/>
      <c r="H145" s="10"/>
    </row>
    <row r="146" spans="1:8" ht="15.75">
      <c r="A146" s="10"/>
      <c r="B146" s="10"/>
      <c r="C146" s="10"/>
      <c r="D146" s="10"/>
      <c r="E146" s="10"/>
      <c r="F146" s="10"/>
      <c r="G146" s="10"/>
      <c r="H146" s="10"/>
    </row>
    <row r="147" spans="1:8" ht="15.75">
      <c r="A147" s="10"/>
      <c r="B147" s="10"/>
      <c r="C147" s="10"/>
      <c r="D147" s="10"/>
      <c r="E147" s="10"/>
      <c r="F147" s="10"/>
      <c r="G147" s="10"/>
      <c r="H147" s="10"/>
    </row>
    <row r="148" spans="1:8" ht="15.75">
      <c r="A148" s="10"/>
      <c r="B148" s="10"/>
      <c r="C148" s="10"/>
      <c r="D148" s="10"/>
      <c r="E148" s="10"/>
      <c r="F148" s="10"/>
      <c r="G148" s="10"/>
      <c r="H148" s="10"/>
    </row>
    <row r="149" spans="1:8" ht="15.75">
      <c r="A149" s="10"/>
      <c r="B149" s="10"/>
      <c r="C149" s="10"/>
      <c r="D149" s="10"/>
      <c r="E149" s="10"/>
      <c r="F149" s="10"/>
      <c r="G149" s="10"/>
      <c r="H149" s="10"/>
    </row>
    <row r="150" spans="1:8" ht="15.75">
      <c r="A150" s="10"/>
      <c r="B150" s="10"/>
      <c r="C150" s="10"/>
      <c r="D150" s="10"/>
      <c r="E150" s="10"/>
      <c r="F150" s="10"/>
      <c r="G150" s="10"/>
      <c r="H150" s="10"/>
    </row>
    <row r="151" spans="1:8" ht="15.75">
      <c r="A151" s="10"/>
      <c r="B151" s="10"/>
      <c r="C151" s="10"/>
      <c r="D151" s="10"/>
      <c r="E151" s="10"/>
      <c r="F151" s="10"/>
      <c r="G151" s="10"/>
      <c r="H151" s="10"/>
    </row>
    <row r="152" spans="1:8" ht="15.75">
      <c r="A152" s="10"/>
      <c r="B152" s="10"/>
      <c r="C152" s="10"/>
      <c r="D152" s="10"/>
      <c r="E152" s="10"/>
      <c r="F152" s="10"/>
      <c r="G152" s="10"/>
      <c r="H152" s="10"/>
    </row>
    <row r="153" spans="1:8" ht="15.75">
      <c r="A153" s="10"/>
      <c r="B153" s="10"/>
      <c r="C153" s="10"/>
      <c r="D153" s="10"/>
      <c r="E153" s="10"/>
      <c r="F153" s="10"/>
      <c r="G153" s="10"/>
      <c r="H153" s="10"/>
    </row>
    <row r="154" spans="1:8" ht="15.75">
      <c r="A154" s="10"/>
      <c r="B154" s="10"/>
      <c r="C154" s="10"/>
      <c r="D154" s="10"/>
      <c r="E154" s="10"/>
      <c r="F154" s="10"/>
      <c r="G154" s="10"/>
      <c r="H154" s="10"/>
    </row>
    <row r="155" spans="1:8" ht="15.75">
      <c r="A155" s="10"/>
      <c r="B155" s="10"/>
      <c r="C155" s="10"/>
      <c r="D155" s="10"/>
      <c r="E155" s="10"/>
      <c r="F155" s="10"/>
      <c r="G155" s="10"/>
      <c r="H155" s="10"/>
    </row>
    <row r="156" spans="1:8" ht="15.75">
      <c r="A156" s="10"/>
      <c r="B156" s="10"/>
      <c r="C156" s="10"/>
      <c r="D156" s="10"/>
      <c r="E156" s="10"/>
      <c r="F156" s="10"/>
      <c r="G156" s="10"/>
      <c r="H156" s="10"/>
    </row>
    <row r="157" spans="1:8" ht="15.75">
      <c r="A157" s="10"/>
      <c r="B157" s="10"/>
      <c r="C157" s="10"/>
      <c r="D157" s="10"/>
      <c r="E157" s="10"/>
      <c r="F157" s="10"/>
      <c r="G157" s="10"/>
      <c r="H157" s="10"/>
    </row>
    <row r="158" spans="1:8" ht="15.75">
      <c r="A158" s="10"/>
      <c r="B158" s="10"/>
      <c r="C158" s="10"/>
      <c r="D158" s="10"/>
      <c r="E158" s="10"/>
      <c r="F158" s="10"/>
      <c r="G158" s="10"/>
      <c r="H158" s="10"/>
    </row>
    <row r="159" spans="1:8" ht="15.75">
      <c r="A159" s="10"/>
      <c r="B159" s="10"/>
      <c r="C159" s="10"/>
      <c r="D159" s="10"/>
      <c r="E159" s="10"/>
      <c r="F159" s="10"/>
      <c r="G159" s="10"/>
      <c r="H159" s="10"/>
    </row>
  </sheetData>
  <dataConsolidate/>
  <mergeCells count="2">
    <mergeCell ref="A5:H5"/>
    <mergeCell ref="A52:H52"/>
  </mergeCells>
  <conditionalFormatting sqref="H17:H46 H48:H49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ignoredErrors>
    <ignoredError sqref="H17:H50" calculatedColumn="1"/>
  </ignoredErrors>
  <drawing r:id="rId2"/>
  <legacyDrawingHF r:id="rId3"/>
  <tableParts count="2">
    <tablePart r:id="rId4"/>
    <tablePart r:id="rId5"/>
  </tablePar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3"/>
  <dimension ref="A1:N46"/>
  <sheetViews>
    <sheetView topLeftCell="A19" zoomScaleNormal="100" zoomScaleSheetLayoutView="100" workbookViewId="0">
      <selection activeCell="A46" sqref="A46:N46"/>
    </sheetView>
  </sheetViews>
  <sheetFormatPr baseColWidth="10" defaultRowHeight="14.25"/>
  <cols>
    <col min="1" max="1" width="19.28515625" style="288" customWidth="1"/>
    <col min="2" max="3" width="12.7109375" style="288" customWidth="1"/>
    <col min="4" max="9" width="12.7109375" style="287" customWidth="1"/>
    <col min="10" max="14" width="11.42578125" style="287" customWidth="1"/>
    <col min="15" max="16384" width="11.42578125" style="287"/>
  </cols>
  <sheetData>
    <row r="1" spans="1:14">
      <c r="A1" s="296"/>
      <c r="B1" s="297"/>
      <c r="C1" s="297"/>
      <c r="D1" s="296"/>
      <c r="E1" s="296"/>
      <c r="F1" s="296"/>
      <c r="G1" s="296"/>
      <c r="H1" s="296"/>
      <c r="I1" s="296"/>
    </row>
    <row r="2" spans="1:14">
      <c r="A2" s="296"/>
      <c r="B2" s="297"/>
      <c r="C2" s="297"/>
      <c r="D2" s="296"/>
      <c r="E2" s="296"/>
      <c r="F2" s="296"/>
      <c r="G2" s="296"/>
      <c r="H2" s="296"/>
      <c r="I2" s="296"/>
    </row>
    <row r="3" spans="1:14" ht="15">
      <c r="A3" s="296"/>
      <c r="B3" s="295"/>
      <c r="C3" s="295"/>
      <c r="D3" s="294"/>
      <c r="E3" s="286"/>
      <c r="F3" s="286"/>
      <c r="G3" s="286"/>
      <c r="H3" s="286"/>
      <c r="I3" s="286"/>
      <c r="J3" s="286"/>
      <c r="K3" s="286"/>
      <c r="L3" s="286"/>
      <c r="M3" s="286"/>
      <c r="N3" s="286"/>
    </row>
    <row r="4" spans="1:14">
      <c r="A4" s="761"/>
      <c r="B4" s="761"/>
      <c r="C4" s="761"/>
      <c r="D4" s="761"/>
      <c r="E4" s="761"/>
      <c r="F4" s="761"/>
      <c r="G4" s="761"/>
      <c r="H4" s="761"/>
      <c r="I4" s="761"/>
    </row>
    <row r="5" spans="1:14">
      <c r="A5" s="293"/>
      <c r="B5" s="293"/>
      <c r="C5" s="293"/>
      <c r="D5" s="293"/>
      <c r="E5" s="315"/>
      <c r="F5" s="293"/>
      <c r="G5" s="293"/>
      <c r="H5" s="293"/>
      <c r="I5" s="293"/>
    </row>
    <row r="6" spans="1:14" ht="16.5" customHeight="1">
      <c r="A6" s="762" t="s">
        <v>184</v>
      </c>
      <c r="B6" s="762"/>
      <c r="C6" s="762"/>
      <c r="D6" s="762"/>
      <c r="E6" s="762"/>
      <c r="F6" s="762"/>
      <c r="G6" s="762"/>
      <c r="H6" s="762"/>
      <c r="I6" s="762"/>
      <c r="J6" s="762"/>
      <c r="K6" s="762"/>
      <c r="L6" s="762"/>
      <c r="M6" s="762"/>
      <c r="N6" s="762"/>
    </row>
    <row r="7" spans="1:14" ht="16.5" customHeight="1">
      <c r="A7" s="292"/>
      <c r="B7" s="292"/>
      <c r="C7" s="292"/>
      <c r="D7" s="291"/>
      <c r="E7" s="291"/>
      <c r="F7" s="291"/>
      <c r="G7" s="291"/>
      <c r="H7" s="291"/>
      <c r="I7" s="291"/>
      <c r="J7" s="291"/>
      <c r="K7" s="291"/>
      <c r="L7" s="291"/>
      <c r="M7" s="291"/>
      <c r="N7" s="291"/>
    </row>
    <row r="8" spans="1:14" ht="32.25" customHeight="1">
      <c r="A8" s="290" t="s">
        <v>61</v>
      </c>
      <c r="B8" s="323" t="s">
        <v>123</v>
      </c>
      <c r="C8" s="245" t="s">
        <v>269</v>
      </c>
      <c r="D8" s="244" t="s">
        <v>124</v>
      </c>
      <c r="E8" s="245" t="s">
        <v>125</v>
      </c>
      <c r="F8" s="245" t="s">
        <v>126</v>
      </c>
      <c r="G8" s="245" t="s">
        <v>127</v>
      </c>
      <c r="H8" s="245" t="s">
        <v>128</v>
      </c>
      <c r="I8" s="245" t="s">
        <v>129</v>
      </c>
      <c r="J8" s="245" t="s">
        <v>130</v>
      </c>
      <c r="K8" s="245" t="s">
        <v>131</v>
      </c>
      <c r="L8" s="245" t="s">
        <v>132</v>
      </c>
      <c r="M8" s="245" t="s">
        <v>133</v>
      </c>
      <c r="N8" s="245" t="s">
        <v>134</v>
      </c>
    </row>
    <row r="9" spans="1:14" ht="15.75" customHeight="1">
      <c r="A9" s="290" t="s">
        <v>50</v>
      </c>
      <c r="B9" s="325">
        <f t="shared" ref="B9:B42" si="0">IF(D9=0,0,(C9/D9))</f>
        <v>19.909079300217087</v>
      </c>
      <c r="C9" s="247">
        <f>C40+C43</f>
        <v>311816</v>
      </c>
      <c r="D9" s="247">
        <f>D40+D43</f>
        <v>15662</v>
      </c>
      <c r="E9" s="248">
        <f>E40+E43</f>
        <v>163</v>
      </c>
      <c r="F9" s="248">
        <f t="shared" ref="F9:N9" si="1">F40+F43</f>
        <v>30</v>
      </c>
      <c r="G9" s="248">
        <f t="shared" si="1"/>
        <v>2462</v>
      </c>
      <c r="H9" s="248">
        <f t="shared" si="1"/>
        <v>285</v>
      </c>
      <c r="I9" s="248">
        <f t="shared" si="1"/>
        <v>8619</v>
      </c>
      <c r="J9" s="248">
        <f t="shared" si="1"/>
        <v>2796</v>
      </c>
      <c r="K9" s="248">
        <f t="shared" si="1"/>
        <v>1054</v>
      </c>
      <c r="L9" s="248">
        <f t="shared" si="1"/>
        <v>141</v>
      </c>
      <c r="M9" s="248">
        <f t="shared" si="1"/>
        <v>4</v>
      </c>
      <c r="N9" s="248">
        <f t="shared" si="1"/>
        <v>108</v>
      </c>
    </row>
    <row r="10" spans="1:14" ht="13.5" customHeight="1">
      <c r="A10" s="307" t="s">
        <v>9</v>
      </c>
      <c r="B10" s="325">
        <f t="shared" si="0"/>
        <v>16.769784172661872</v>
      </c>
      <c r="C10" s="314">
        <v>4662</v>
      </c>
      <c r="D10" s="248">
        <f>SUM(E10:N10)</f>
        <v>278</v>
      </c>
      <c r="E10" s="249">
        <v>4</v>
      </c>
      <c r="F10" s="249"/>
      <c r="G10" s="249">
        <v>47</v>
      </c>
      <c r="H10" s="249">
        <v>7</v>
      </c>
      <c r="I10" s="249">
        <v>183</v>
      </c>
      <c r="J10" s="249">
        <v>28</v>
      </c>
      <c r="K10" s="249">
        <v>5</v>
      </c>
      <c r="L10" s="249">
        <v>3</v>
      </c>
      <c r="M10" s="249"/>
      <c r="N10" s="249">
        <v>1</v>
      </c>
    </row>
    <row r="11" spans="1:14" ht="13.5" customHeight="1">
      <c r="A11" s="307" t="s">
        <v>12</v>
      </c>
      <c r="B11" s="325">
        <f t="shared" si="0"/>
        <v>21.425974025974025</v>
      </c>
      <c r="C11" s="314">
        <v>8249</v>
      </c>
      <c r="D11" s="248">
        <f t="shared" ref="D11:D42" si="2">SUM(E11:N11)</f>
        <v>385</v>
      </c>
      <c r="E11" s="249">
        <v>3</v>
      </c>
      <c r="F11" s="249"/>
      <c r="G11" s="249">
        <v>48</v>
      </c>
      <c r="H11" s="249">
        <v>10</v>
      </c>
      <c r="I11" s="249">
        <v>211</v>
      </c>
      <c r="J11" s="249">
        <v>68</v>
      </c>
      <c r="K11" s="249">
        <v>33</v>
      </c>
      <c r="L11" s="249">
        <v>5</v>
      </c>
      <c r="M11" s="249"/>
      <c r="N11" s="249">
        <v>7</v>
      </c>
    </row>
    <row r="12" spans="1:14" ht="13.5" customHeight="1">
      <c r="A12" s="307" t="s">
        <v>13</v>
      </c>
      <c r="B12" s="325">
        <f t="shared" si="0"/>
        <v>19.348837209302324</v>
      </c>
      <c r="C12" s="314">
        <v>1664</v>
      </c>
      <c r="D12" s="248">
        <f t="shared" si="2"/>
        <v>86</v>
      </c>
      <c r="E12" s="249">
        <v>1</v>
      </c>
      <c r="F12" s="249"/>
      <c r="G12" s="249">
        <v>9</v>
      </c>
      <c r="H12" s="249">
        <v>6</v>
      </c>
      <c r="I12" s="249">
        <v>60</v>
      </c>
      <c r="J12" s="249">
        <v>6</v>
      </c>
      <c r="K12" s="249">
        <v>4</v>
      </c>
      <c r="L12" s="249"/>
      <c r="M12" s="249"/>
      <c r="N12" s="249"/>
    </row>
    <row r="13" spans="1:14" ht="13.5" customHeight="1">
      <c r="A13" s="307" t="s">
        <v>14</v>
      </c>
      <c r="B13" s="325">
        <f t="shared" si="0"/>
        <v>17.39423076923077</v>
      </c>
      <c r="C13" s="314">
        <v>1809</v>
      </c>
      <c r="D13" s="248">
        <f t="shared" si="2"/>
        <v>104</v>
      </c>
      <c r="E13" s="249">
        <v>2</v>
      </c>
      <c r="F13" s="249"/>
      <c r="G13" s="249">
        <v>37</v>
      </c>
      <c r="H13" s="249"/>
      <c r="I13" s="249">
        <v>46</v>
      </c>
      <c r="J13" s="249">
        <v>14</v>
      </c>
      <c r="K13" s="249">
        <v>5</v>
      </c>
      <c r="L13" s="249"/>
      <c r="M13" s="249"/>
      <c r="N13" s="249"/>
    </row>
    <row r="14" spans="1:14" ht="13.5" customHeight="1">
      <c r="A14" s="307" t="s">
        <v>15</v>
      </c>
      <c r="B14" s="325">
        <f t="shared" si="0"/>
        <v>17.980582524271846</v>
      </c>
      <c r="C14" s="314">
        <v>7408</v>
      </c>
      <c r="D14" s="248">
        <f t="shared" si="2"/>
        <v>412</v>
      </c>
      <c r="E14" s="249">
        <v>16</v>
      </c>
      <c r="F14" s="249">
        <v>4</v>
      </c>
      <c r="G14" s="249">
        <v>128</v>
      </c>
      <c r="H14" s="249">
        <v>19</v>
      </c>
      <c r="I14" s="249">
        <v>181</v>
      </c>
      <c r="J14" s="249">
        <v>53</v>
      </c>
      <c r="K14" s="249">
        <v>9</v>
      </c>
      <c r="L14" s="249">
        <v>1</v>
      </c>
      <c r="M14" s="249"/>
      <c r="N14" s="249">
        <v>1</v>
      </c>
    </row>
    <row r="15" spans="1:14" ht="13.5" customHeight="1">
      <c r="A15" s="307" t="s">
        <v>16</v>
      </c>
      <c r="B15" s="325">
        <f t="shared" si="0"/>
        <v>17.137802607076349</v>
      </c>
      <c r="C15" s="314">
        <v>9203</v>
      </c>
      <c r="D15" s="248">
        <f t="shared" si="2"/>
        <v>537</v>
      </c>
      <c r="E15" s="249">
        <v>2</v>
      </c>
      <c r="F15" s="249">
        <v>1</v>
      </c>
      <c r="G15" s="249">
        <v>76</v>
      </c>
      <c r="H15" s="249">
        <v>13</v>
      </c>
      <c r="I15" s="249">
        <v>348</v>
      </c>
      <c r="J15" s="249">
        <v>72</v>
      </c>
      <c r="K15" s="249">
        <v>20</v>
      </c>
      <c r="L15" s="249">
        <v>4</v>
      </c>
      <c r="M15" s="249">
        <v>1</v>
      </c>
      <c r="N15" s="249"/>
    </row>
    <row r="16" spans="1:14" ht="13.5" customHeight="1">
      <c r="A16" s="307" t="s">
        <v>49</v>
      </c>
      <c r="B16" s="325">
        <f t="shared" si="0"/>
        <v>23.087155963302752</v>
      </c>
      <c r="C16" s="314">
        <v>10066</v>
      </c>
      <c r="D16" s="248">
        <f>SUM(E16:N16)</f>
        <v>436</v>
      </c>
      <c r="E16" s="249">
        <v>2</v>
      </c>
      <c r="F16" s="249">
        <v>1</v>
      </c>
      <c r="G16" s="249">
        <v>98</v>
      </c>
      <c r="H16" s="249">
        <v>2</v>
      </c>
      <c r="I16" s="249">
        <v>247</v>
      </c>
      <c r="J16" s="249">
        <v>58</v>
      </c>
      <c r="K16" s="249">
        <v>27</v>
      </c>
      <c r="L16" s="249">
        <v>1</v>
      </c>
      <c r="M16" s="249"/>
      <c r="N16" s="249"/>
    </row>
    <row r="17" spans="1:14" ht="13.5" customHeight="1">
      <c r="A17" s="307" t="s">
        <v>18</v>
      </c>
      <c r="B17" s="325">
        <f t="shared" si="0"/>
        <v>15.948717948717949</v>
      </c>
      <c r="C17" s="314">
        <v>1866</v>
      </c>
      <c r="D17" s="248">
        <f>SUM(E17:N17)</f>
        <v>117</v>
      </c>
      <c r="E17" s="249"/>
      <c r="F17" s="249"/>
      <c r="G17" s="249">
        <v>14</v>
      </c>
      <c r="H17" s="249">
        <v>3</v>
      </c>
      <c r="I17" s="249">
        <v>89</v>
      </c>
      <c r="J17" s="249">
        <v>7</v>
      </c>
      <c r="K17" s="249">
        <v>4</v>
      </c>
      <c r="L17" s="249"/>
      <c r="M17" s="249"/>
      <c r="N17" s="249"/>
    </row>
    <row r="18" spans="1:14" ht="13.5" customHeight="1">
      <c r="A18" s="307" t="s">
        <v>19</v>
      </c>
      <c r="B18" s="325">
        <f t="shared" si="0"/>
        <v>13.688741721854305</v>
      </c>
      <c r="C18" s="314">
        <v>2067</v>
      </c>
      <c r="D18" s="248">
        <f t="shared" si="2"/>
        <v>151</v>
      </c>
      <c r="E18" s="249">
        <v>1</v>
      </c>
      <c r="F18" s="249"/>
      <c r="G18" s="249">
        <v>40</v>
      </c>
      <c r="H18" s="249">
        <v>13</v>
      </c>
      <c r="I18" s="249">
        <v>59</v>
      </c>
      <c r="J18" s="249">
        <v>25</v>
      </c>
      <c r="K18" s="249">
        <v>8</v>
      </c>
      <c r="L18" s="249">
        <v>1</v>
      </c>
      <c r="M18" s="249"/>
      <c r="N18" s="249">
        <v>4</v>
      </c>
    </row>
    <row r="19" spans="1:14" ht="13.5" customHeight="1">
      <c r="A19" s="307" t="s">
        <v>20</v>
      </c>
      <c r="B19" s="325">
        <f t="shared" si="0"/>
        <v>21.008139534883721</v>
      </c>
      <c r="C19" s="314">
        <v>18067</v>
      </c>
      <c r="D19" s="248">
        <f t="shared" si="2"/>
        <v>860</v>
      </c>
      <c r="E19" s="249">
        <v>8</v>
      </c>
      <c r="F19" s="249">
        <v>1</v>
      </c>
      <c r="G19" s="249">
        <v>161</v>
      </c>
      <c r="H19" s="249">
        <v>23</v>
      </c>
      <c r="I19" s="249">
        <v>464</v>
      </c>
      <c r="J19" s="249">
        <v>131</v>
      </c>
      <c r="K19" s="249">
        <v>55</v>
      </c>
      <c r="L19" s="249">
        <v>8</v>
      </c>
      <c r="M19" s="249"/>
      <c r="N19" s="249">
        <v>9</v>
      </c>
    </row>
    <row r="20" spans="1:14" ht="13.5" customHeight="1">
      <c r="A20" s="307" t="s">
        <v>21</v>
      </c>
      <c r="B20" s="325">
        <f t="shared" si="0"/>
        <v>20.644295302013422</v>
      </c>
      <c r="C20" s="314">
        <v>6152</v>
      </c>
      <c r="D20" s="248">
        <f t="shared" si="2"/>
        <v>298</v>
      </c>
      <c r="E20" s="249">
        <v>7</v>
      </c>
      <c r="F20" s="249"/>
      <c r="G20" s="249">
        <v>66</v>
      </c>
      <c r="H20" s="249">
        <v>2</v>
      </c>
      <c r="I20" s="249">
        <v>158</v>
      </c>
      <c r="J20" s="249">
        <v>52</v>
      </c>
      <c r="K20" s="249">
        <v>12</v>
      </c>
      <c r="L20" s="249"/>
      <c r="M20" s="249"/>
      <c r="N20" s="249">
        <v>1</v>
      </c>
    </row>
    <row r="21" spans="1:14" ht="13.5" customHeight="1">
      <c r="A21" s="307" t="s">
        <v>22</v>
      </c>
      <c r="B21" s="325">
        <f t="shared" si="0"/>
        <v>17.970443349753694</v>
      </c>
      <c r="C21" s="314">
        <v>3648</v>
      </c>
      <c r="D21" s="248">
        <f t="shared" si="2"/>
        <v>203</v>
      </c>
      <c r="E21" s="249"/>
      <c r="F21" s="249">
        <v>1</v>
      </c>
      <c r="G21" s="249">
        <v>10</v>
      </c>
      <c r="H21" s="249">
        <v>7</v>
      </c>
      <c r="I21" s="249">
        <v>147</v>
      </c>
      <c r="J21" s="249">
        <v>28</v>
      </c>
      <c r="K21" s="249">
        <v>7</v>
      </c>
      <c r="L21" s="249">
        <v>2</v>
      </c>
      <c r="M21" s="249"/>
      <c r="N21" s="249">
        <v>1</v>
      </c>
    </row>
    <row r="22" spans="1:14" ht="13.5" customHeight="1">
      <c r="A22" s="307" t="s">
        <v>23</v>
      </c>
      <c r="B22" s="325">
        <f t="shared" si="0"/>
        <v>16.939566704675027</v>
      </c>
      <c r="C22" s="314">
        <v>14856</v>
      </c>
      <c r="D22" s="248">
        <f t="shared" si="2"/>
        <v>877</v>
      </c>
      <c r="E22" s="249">
        <v>7</v>
      </c>
      <c r="F22" s="249"/>
      <c r="G22" s="249">
        <v>111</v>
      </c>
      <c r="H22" s="249">
        <v>9</v>
      </c>
      <c r="I22" s="249">
        <v>552</v>
      </c>
      <c r="J22" s="249">
        <v>124</v>
      </c>
      <c r="K22" s="249">
        <v>51</v>
      </c>
      <c r="L22" s="249">
        <v>6</v>
      </c>
      <c r="M22" s="249">
        <v>2</v>
      </c>
      <c r="N22" s="249">
        <v>15</v>
      </c>
    </row>
    <row r="23" spans="1:14" ht="13.5" customHeight="1">
      <c r="A23" s="307" t="s">
        <v>24</v>
      </c>
      <c r="B23" s="325">
        <f t="shared" si="0"/>
        <v>20.926356589147286</v>
      </c>
      <c r="C23" s="314">
        <v>48591</v>
      </c>
      <c r="D23" s="248">
        <f t="shared" si="2"/>
        <v>2322</v>
      </c>
      <c r="E23" s="249">
        <v>12</v>
      </c>
      <c r="F23" s="249">
        <v>6</v>
      </c>
      <c r="G23" s="249">
        <v>211</v>
      </c>
      <c r="H23" s="249">
        <v>33</v>
      </c>
      <c r="I23" s="249">
        <v>1168</v>
      </c>
      <c r="J23" s="249">
        <v>656</v>
      </c>
      <c r="K23" s="249">
        <v>189</v>
      </c>
      <c r="L23" s="249">
        <v>24</v>
      </c>
      <c r="M23" s="249"/>
      <c r="N23" s="249">
        <v>23</v>
      </c>
    </row>
    <row r="24" spans="1:14" ht="13.5" customHeight="1">
      <c r="A24" s="307" t="s">
        <v>48</v>
      </c>
      <c r="B24" s="325">
        <f t="shared" si="0"/>
        <v>25.013422818791945</v>
      </c>
      <c r="C24" s="314">
        <v>11181</v>
      </c>
      <c r="D24" s="248">
        <f t="shared" si="2"/>
        <v>447</v>
      </c>
      <c r="E24" s="249">
        <v>6</v>
      </c>
      <c r="F24" s="249"/>
      <c r="G24" s="249">
        <v>122</v>
      </c>
      <c r="H24" s="249">
        <v>14</v>
      </c>
      <c r="I24" s="249">
        <v>198</v>
      </c>
      <c r="J24" s="249">
        <v>71</v>
      </c>
      <c r="K24" s="249">
        <v>28</v>
      </c>
      <c r="L24" s="249">
        <v>7</v>
      </c>
      <c r="M24" s="249"/>
      <c r="N24" s="249">
        <v>1</v>
      </c>
    </row>
    <row r="25" spans="1:14" ht="13.5" customHeight="1">
      <c r="A25" s="307" t="s">
        <v>26</v>
      </c>
      <c r="B25" s="325">
        <f t="shared" si="0"/>
        <v>19.40909090909091</v>
      </c>
      <c r="C25" s="314">
        <v>4697</v>
      </c>
      <c r="D25" s="248">
        <f t="shared" si="2"/>
        <v>242</v>
      </c>
      <c r="E25" s="249">
        <v>5</v>
      </c>
      <c r="F25" s="249"/>
      <c r="G25" s="249">
        <v>60</v>
      </c>
      <c r="H25" s="249">
        <v>8</v>
      </c>
      <c r="I25" s="249">
        <v>128</v>
      </c>
      <c r="J25" s="249">
        <v>25</v>
      </c>
      <c r="K25" s="249">
        <v>15</v>
      </c>
      <c r="L25" s="249">
        <v>1</v>
      </c>
      <c r="M25" s="249"/>
      <c r="N25" s="249"/>
    </row>
    <row r="26" spans="1:14" ht="13.5" customHeight="1">
      <c r="A26" s="307" t="s">
        <v>27</v>
      </c>
      <c r="B26" s="325">
        <f t="shared" si="0"/>
        <v>24.918699186991869</v>
      </c>
      <c r="C26" s="314">
        <v>3065</v>
      </c>
      <c r="D26" s="248">
        <f t="shared" si="2"/>
        <v>123</v>
      </c>
      <c r="E26" s="249">
        <v>7</v>
      </c>
      <c r="F26" s="249"/>
      <c r="G26" s="249">
        <v>24</v>
      </c>
      <c r="H26" s="249">
        <v>9</v>
      </c>
      <c r="I26" s="249">
        <v>55</v>
      </c>
      <c r="J26" s="249">
        <v>19</v>
      </c>
      <c r="K26" s="249">
        <v>7</v>
      </c>
      <c r="L26" s="249">
        <v>1</v>
      </c>
      <c r="M26" s="249"/>
      <c r="N26" s="249">
        <v>1</v>
      </c>
    </row>
    <row r="27" spans="1:14" ht="13.5" customHeight="1">
      <c r="A27" s="307" t="s">
        <v>28</v>
      </c>
      <c r="B27" s="325">
        <f t="shared" si="0"/>
        <v>20.412045889101339</v>
      </c>
      <c r="C27" s="314">
        <v>21351</v>
      </c>
      <c r="D27" s="248">
        <f t="shared" si="2"/>
        <v>1046</v>
      </c>
      <c r="E27" s="249">
        <v>2</v>
      </c>
      <c r="F27" s="249"/>
      <c r="G27" s="249">
        <v>125</v>
      </c>
      <c r="H27" s="249">
        <v>7</v>
      </c>
      <c r="I27" s="249">
        <v>608</v>
      </c>
      <c r="J27" s="249">
        <v>198</v>
      </c>
      <c r="K27" s="249">
        <v>92</v>
      </c>
      <c r="L27" s="249">
        <v>10</v>
      </c>
      <c r="M27" s="249"/>
      <c r="N27" s="249">
        <v>4</v>
      </c>
    </row>
    <row r="28" spans="1:14" ht="13.5" customHeight="1">
      <c r="A28" s="307" t="s">
        <v>29</v>
      </c>
      <c r="B28" s="325">
        <f t="shared" si="0"/>
        <v>18.928753180661577</v>
      </c>
      <c r="C28" s="314">
        <v>7439</v>
      </c>
      <c r="D28" s="248">
        <f t="shared" si="2"/>
        <v>393</v>
      </c>
      <c r="E28" s="249">
        <v>4</v>
      </c>
      <c r="F28" s="249"/>
      <c r="G28" s="249">
        <v>98</v>
      </c>
      <c r="H28" s="249">
        <v>17</v>
      </c>
      <c r="I28" s="249">
        <v>179</v>
      </c>
      <c r="J28" s="249">
        <v>65</v>
      </c>
      <c r="K28" s="249">
        <v>29</v>
      </c>
      <c r="L28" s="249"/>
      <c r="M28" s="249"/>
      <c r="N28" s="249">
        <v>1</v>
      </c>
    </row>
    <row r="29" spans="1:14" ht="13.5" customHeight="1">
      <c r="A29" s="307" t="s">
        <v>47</v>
      </c>
      <c r="B29" s="325">
        <f t="shared" si="0"/>
        <v>13.894308943089431</v>
      </c>
      <c r="C29" s="314">
        <v>3418</v>
      </c>
      <c r="D29" s="248">
        <f t="shared" si="2"/>
        <v>246</v>
      </c>
      <c r="E29" s="249">
        <v>1</v>
      </c>
      <c r="F29" s="249">
        <v>1</v>
      </c>
      <c r="G29" s="249">
        <v>19</v>
      </c>
      <c r="H29" s="249">
        <v>3</v>
      </c>
      <c r="I29" s="249">
        <v>151</v>
      </c>
      <c r="J29" s="249">
        <v>41</v>
      </c>
      <c r="K29" s="249">
        <v>21</v>
      </c>
      <c r="L29" s="249">
        <v>3</v>
      </c>
      <c r="M29" s="249"/>
      <c r="N29" s="249">
        <v>6</v>
      </c>
    </row>
    <row r="30" spans="1:14" ht="13.5" customHeight="1">
      <c r="A30" s="307" t="s">
        <v>31</v>
      </c>
      <c r="B30" s="325">
        <f t="shared" si="0"/>
        <v>19.958333333333332</v>
      </c>
      <c r="C30" s="314">
        <v>8622</v>
      </c>
      <c r="D30" s="248">
        <f t="shared" si="2"/>
        <v>432</v>
      </c>
      <c r="E30" s="249">
        <v>11</v>
      </c>
      <c r="F30" s="249">
        <v>1</v>
      </c>
      <c r="G30" s="249">
        <v>76</v>
      </c>
      <c r="H30" s="249">
        <v>13</v>
      </c>
      <c r="I30" s="249">
        <v>240</v>
      </c>
      <c r="J30" s="249">
        <v>60</v>
      </c>
      <c r="K30" s="249">
        <v>16</v>
      </c>
      <c r="L30" s="249">
        <v>13</v>
      </c>
      <c r="M30" s="249"/>
      <c r="N30" s="249">
        <v>2</v>
      </c>
    </row>
    <row r="31" spans="1:14" ht="13.5" customHeight="1">
      <c r="A31" s="307" t="s">
        <v>32</v>
      </c>
      <c r="B31" s="325">
        <f t="shared" si="0"/>
        <v>23.008032128514056</v>
      </c>
      <c r="C31" s="314">
        <v>5729</v>
      </c>
      <c r="D31" s="248">
        <f t="shared" si="2"/>
        <v>249</v>
      </c>
      <c r="E31" s="249">
        <v>2</v>
      </c>
      <c r="F31" s="249"/>
      <c r="G31" s="249">
        <v>56</v>
      </c>
      <c r="H31" s="249">
        <v>2</v>
      </c>
      <c r="I31" s="249">
        <v>149</v>
      </c>
      <c r="J31" s="249">
        <v>26</v>
      </c>
      <c r="K31" s="249">
        <v>11</v>
      </c>
      <c r="L31" s="249">
        <v>3</v>
      </c>
      <c r="M31" s="249"/>
      <c r="N31" s="249"/>
    </row>
    <row r="32" spans="1:14" ht="13.5" customHeight="1">
      <c r="A32" s="307" t="s">
        <v>33</v>
      </c>
      <c r="B32" s="325">
        <f t="shared" si="0"/>
        <v>16.031775700934581</v>
      </c>
      <c r="C32" s="314">
        <v>8577</v>
      </c>
      <c r="D32" s="248">
        <f t="shared" si="2"/>
        <v>535</v>
      </c>
      <c r="E32" s="249">
        <v>18</v>
      </c>
      <c r="F32" s="249">
        <v>5</v>
      </c>
      <c r="G32" s="249">
        <v>44</v>
      </c>
      <c r="H32" s="249">
        <v>16</v>
      </c>
      <c r="I32" s="249">
        <v>360</v>
      </c>
      <c r="J32" s="249">
        <v>55</v>
      </c>
      <c r="K32" s="249">
        <v>31</v>
      </c>
      <c r="L32" s="249">
        <v>6</v>
      </c>
      <c r="M32" s="249"/>
      <c r="N32" s="249"/>
    </row>
    <row r="33" spans="1:14" ht="13.5" customHeight="1">
      <c r="A33" s="307" t="s">
        <v>34</v>
      </c>
      <c r="B33" s="325">
        <f t="shared" si="0"/>
        <v>25.251239669421487</v>
      </c>
      <c r="C33" s="314">
        <v>15277</v>
      </c>
      <c r="D33" s="248">
        <f t="shared" si="2"/>
        <v>605</v>
      </c>
      <c r="E33" s="249">
        <v>23</v>
      </c>
      <c r="F33" s="249">
        <v>6</v>
      </c>
      <c r="G33" s="249">
        <v>194</v>
      </c>
      <c r="H33" s="249">
        <v>11</v>
      </c>
      <c r="I33" s="249">
        <v>281</v>
      </c>
      <c r="J33" s="249">
        <v>64</v>
      </c>
      <c r="K33" s="249">
        <v>21</v>
      </c>
      <c r="L33" s="249">
        <v>2</v>
      </c>
      <c r="M33" s="249"/>
      <c r="N33" s="249">
        <v>3</v>
      </c>
    </row>
    <row r="34" spans="1:14" ht="13.5" customHeight="1">
      <c r="A34" s="307" t="s">
        <v>35</v>
      </c>
      <c r="B34" s="325">
        <f t="shared" si="0"/>
        <v>19.336734693877553</v>
      </c>
      <c r="C34" s="314">
        <v>5685</v>
      </c>
      <c r="D34" s="248">
        <f t="shared" si="2"/>
        <v>294</v>
      </c>
      <c r="E34" s="249">
        <v>2</v>
      </c>
      <c r="F34" s="249"/>
      <c r="G34" s="249">
        <v>55</v>
      </c>
      <c r="H34" s="249">
        <v>4</v>
      </c>
      <c r="I34" s="249">
        <v>170</v>
      </c>
      <c r="J34" s="249">
        <v>48</v>
      </c>
      <c r="K34" s="249">
        <v>14</v>
      </c>
      <c r="L34" s="249">
        <v>1</v>
      </c>
      <c r="M34" s="249"/>
      <c r="N34" s="249"/>
    </row>
    <row r="35" spans="1:14" ht="13.5" customHeight="1">
      <c r="A35" s="307" t="s">
        <v>36</v>
      </c>
      <c r="B35" s="325">
        <f t="shared" si="0"/>
        <v>22.211734693877553</v>
      </c>
      <c r="C35" s="314">
        <v>8707</v>
      </c>
      <c r="D35" s="248">
        <f t="shared" si="2"/>
        <v>392</v>
      </c>
      <c r="E35" s="249">
        <v>3</v>
      </c>
      <c r="F35" s="249">
        <v>1</v>
      </c>
      <c r="G35" s="249">
        <v>117</v>
      </c>
      <c r="H35" s="249"/>
      <c r="I35" s="249">
        <v>202</v>
      </c>
      <c r="J35" s="249">
        <v>51</v>
      </c>
      <c r="K35" s="249">
        <v>13</v>
      </c>
      <c r="L35" s="249">
        <v>3</v>
      </c>
      <c r="M35" s="249">
        <v>1</v>
      </c>
      <c r="N35" s="249">
        <v>1</v>
      </c>
    </row>
    <row r="36" spans="1:14" ht="13.5" customHeight="1">
      <c r="A36" s="307" t="s">
        <v>37</v>
      </c>
      <c r="B36" s="325">
        <f t="shared" si="0"/>
        <v>18.426136363636363</v>
      </c>
      <c r="C36" s="314">
        <v>3243</v>
      </c>
      <c r="D36" s="248">
        <f t="shared" si="2"/>
        <v>176</v>
      </c>
      <c r="E36" s="249">
        <v>2</v>
      </c>
      <c r="F36" s="249"/>
      <c r="G36" s="249">
        <v>23</v>
      </c>
      <c r="H36" s="249">
        <v>10</v>
      </c>
      <c r="I36" s="249">
        <v>101</v>
      </c>
      <c r="J36" s="249">
        <v>30</v>
      </c>
      <c r="K36" s="249">
        <v>9</v>
      </c>
      <c r="L36" s="249">
        <v>1</v>
      </c>
      <c r="M36" s="249"/>
      <c r="N36" s="249"/>
    </row>
    <row r="37" spans="1:14" ht="13.5" customHeight="1">
      <c r="A37" s="307" t="s">
        <v>46</v>
      </c>
      <c r="B37" s="325">
        <f t="shared" si="0"/>
        <v>16.602914389799636</v>
      </c>
      <c r="C37" s="314">
        <v>9115</v>
      </c>
      <c r="D37" s="248">
        <f t="shared" si="2"/>
        <v>549</v>
      </c>
      <c r="E37" s="249">
        <v>5</v>
      </c>
      <c r="F37" s="249"/>
      <c r="G37" s="249">
        <v>107</v>
      </c>
      <c r="H37" s="249">
        <v>2</v>
      </c>
      <c r="I37" s="249">
        <v>318</v>
      </c>
      <c r="J37" s="249">
        <v>95</v>
      </c>
      <c r="K37" s="249">
        <v>19</v>
      </c>
      <c r="L37" s="249">
        <v>3</v>
      </c>
      <c r="M37" s="249"/>
      <c r="N37" s="249"/>
    </row>
    <row r="38" spans="1:14" ht="13.5" customHeight="1">
      <c r="A38" s="307" t="s">
        <v>39</v>
      </c>
      <c r="B38" s="325">
        <f t="shared" si="0"/>
        <v>19.330882352941178</v>
      </c>
      <c r="C38" s="314">
        <v>5258</v>
      </c>
      <c r="D38" s="248">
        <f t="shared" si="2"/>
        <v>272</v>
      </c>
      <c r="E38" s="249"/>
      <c r="F38" s="249">
        <v>1</v>
      </c>
      <c r="G38" s="249">
        <v>76</v>
      </c>
      <c r="H38" s="249">
        <v>3</v>
      </c>
      <c r="I38" s="249">
        <v>123</v>
      </c>
      <c r="J38" s="249">
        <v>55</v>
      </c>
      <c r="K38" s="249">
        <v>9</v>
      </c>
      <c r="L38" s="249">
        <v>2</v>
      </c>
      <c r="M38" s="249"/>
      <c r="N38" s="249">
        <v>3</v>
      </c>
    </row>
    <row r="39" spans="1:14" ht="13.5" customHeight="1">
      <c r="A39" s="307" t="s">
        <v>40</v>
      </c>
      <c r="B39" s="325">
        <f t="shared" si="0"/>
        <v>20.972972972972972</v>
      </c>
      <c r="C39" s="314">
        <v>1552</v>
      </c>
      <c r="D39" s="248">
        <f t="shared" si="2"/>
        <v>74</v>
      </c>
      <c r="E39" s="249">
        <v>1</v>
      </c>
      <c r="F39" s="249">
        <v>1</v>
      </c>
      <c r="G39" s="249">
        <v>14</v>
      </c>
      <c r="H39" s="249">
        <v>8</v>
      </c>
      <c r="I39" s="249">
        <v>27</v>
      </c>
      <c r="J39" s="249">
        <v>8</v>
      </c>
      <c r="K39" s="249">
        <v>10</v>
      </c>
      <c r="L39" s="249">
        <v>3</v>
      </c>
      <c r="M39" s="249"/>
      <c r="N39" s="249">
        <v>2</v>
      </c>
    </row>
    <row r="40" spans="1:14">
      <c r="A40" s="250" t="s">
        <v>41</v>
      </c>
      <c r="B40" s="325">
        <f t="shared" si="0"/>
        <v>19.878548055703522</v>
      </c>
      <c r="C40" s="251">
        <f>SUM(C10:C39)</f>
        <v>261224</v>
      </c>
      <c r="D40" s="251">
        <f>SUM(D10:D39)</f>
        <v>13141</v>
      </c>
      <c r="E40" s="251">
        <f t="shared" ref="E40:N40" si="3">SUM(E10:E39)</f>
        <v>157</v>
      </c>
      <c r="F40" s="251">
        <f t="shared" si="3"/>
        <v>30</v>
      </c>
      <c r="G40" s="251">
        <f t="shared" si="3"/>
        <v>2266</v>
      </c>
      <c r="H40" s="251">
        <f t="shared" si="3"/>
        <v>274</v>
      </c>
      <c r="I40" s="251">
        <f t="shared" si="3"/>
        <v>7203</v>
      </c>
      <c r="J40" s="251">
        <f t="shared" si="3"/>
        <v>2233</v>
      </c>
      <c r="K40" s="251">
        <f t="shared" si="3"/>
        <v>774</v>
      </c>
      <c r="L40" s="251">
        <f t="shared" si="3"/>
        <v>114</v>
      </c>
      <c r="M40" s="251">
        <f t="shared" si="3"/>
        <v>4</v>
      </c>
      <c r="N40" s="251">
        <f t="shared" si="3"/>
        <v>86</v>
      </c>
    </row>
    <row r="41" spans="1:14">
      <c r="A41" s="252" t="s">
        <v>78</v>
      </c>
      <c r="B41" s="325">
        <f t="shared" si="0"/>
        <v>20.659813084112148</v>
      </c>
      <c r="C41" s="314">
        <v>44212</v>
      </c>
      <c r="D41" s="248">
        <f t="shared" si="2"/>
        <v>2140</v>
      </c>
      <c r="E41" s="324">
        <v>4</v>
      </c>
      <c r="F41" s="291"/>
      <c r="G41" s="324">
        <v>146</v>
      </c>
      <c r="H41" s="324">
        <v>9</v>
      </c>
      <c r="I41" s="324">
        <v>1190</v>
      </c>
      <c r="J41" s="324">
        <v>500</v>
      </c>
      <c r="K41" s="324">
        <v>262</v>
      </c>
      <c r="L41" s="324">
        <v>24</v>
      </c>
      <c r="M41" s="291"/>
      <c r="N41" s="324">
        <v>5</v>
      </c>
    </row>
    <row r="42" spans="1:14">
      <c r="A42" s="253" t="s">
        <v>43</v>
      </c>
      <c r="B42" s="325">
        <f t="shared" si="0"/>
        <v>16.745406824146983</v>
      </c>
      <c r="C42" s="314">
        <v>6380</v>
      </c>
      <c r="D42" s="248">
        <f t="shared" si="2"/>
        <v>381</v>
      </c>
      <c r="E42" s="324">
        <v>2</v>
      </c>
      <c r="F42" s="291"/>
      <c r="G42" s="324">
        <v>50</v>
      </c>
      <c r="H42" s="324">
        <v>2</v>
      </c>
      <c r="I42" s="324">
        <v>226</v>
      </c>
      <c r="J42" s="324">
        <v>63</v>
      </c>
      <c r="K42" s="324">
        <v>18</v>
      </c>
      <c r="L42" s="324">
        <v>3</v>
      </c>
      <c r="M42" s="291"/>
      <c r="N42" s="324">
        <v>17</v>
      </c>
    </row>
    <row r="43" spans="1:14">
      <c r="A43" s="250" t="s">
        <v>44</v>
      </c>
      <c r="B43" s="325">
        <f>IF(D43=0,0,(C43/D43))</f>
        <v>20.068226894089648</v>
      </c>
      <c r="C43" s="251">
        <f>SUM(C41:C42)</f>
        <v>50592</v>
      </c>
      <c r="D43" s="251">
        <f t="shared" ref="D43:N43" si="4">SUM(D41:D42)</f>
        <v>2521</v>
      </c>
      <c r="E43" s="251">
        <f t="shared" si="4"/>
        <v>6</v>
      </c>
      <c r="F43" s="251">
        <f t="shared" si="4"/>
        <v>0</v>
      </c>
      <c r="G43" s="251">
        <f t="shared" si="4"/>
        <v>196</v>
      </c>
      <c r="H43" s="251">
        <f t="shared" si="4"/>
        <v>11</v>
      </c>
      <c r="I43" s="251">
        <f t="shared" si="4"/>
        <v>1416</v>
      </c>
      <c r="J43" s="251">
        <f t="shared" si="4"/>
        <v>563</v>
      </c>
      <c r="K43" s="251">
        <f t="shared" si="4"/>
        <v>280</v>
      </c>
      <c r="L43" s="251">
        <f t="shared" si="4"/>
        <v>27</v>
      </c>
      <c r="M43" s="251">
        <f t="shared" si="4"/>
        <v>0</v>
      </c>
      <c r="N43" s="251">
        <f t="shared" si="4"/>
        <v>22</v>
      </c>
    </row>
    <row r="44" spans="1:14">
      <c r="A44" s="292"/>
      <c r="B44" s="292"/>
      <c r="C44" s="292"/>
      <c r="D44" s="291"/>
      <c r="E44" s="291"/>
      <c r="F44" s="291"/>
      <c r="G44" s="291"/>
      <c r="H44" s="291"/>
      <c r="I44" s="291"/>
      <c r="J44" s="291"/>
      <c r="K44" s="291"/>
      <c r="L44" s="291"/>
      <c r="M44" s="291"/>
      <c r="N44" s="291"/>
    </row>
    <row r="46" spans="1:14" ht="30.75" customHeight="1">
      <c r="A46" s="768" t="s">
        <v>288</v>
      </c>
      <c r="B46" s="768"/>
      <c r="C46" s="768"/>
      <c r="D46" s="768"/>
      <c r="E46" s="768"/>
      <c r="F46" s="768"/>
      <c r="G46" s="768"/>
      <c r="H46" s="768"/>
      <c r="I46" s="768"/>
      <c r="J46" s="768"/>
      <c r="K46" s="768"/>
      <c r="L46" s="768"/>
      <c r="M46" s="768"/>
      <c r="N46" s="768"/>
    </row>
  </sheetData>
  <sheetProtection selectLockedCells="1"/>
  <mergeCells count="3">
    <mergeCell ref="A4:I4"/>
    <mergeCell ref="A6:N6"/>
    <mergeCell ref="A46:N46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75" orientation="landscape" r:id="rId1"/>
  <drawing r:id="rId2"/>
  <legacyDrawing r:id="rId3"/>
  <oleObjects>
    <mc:AlternateContent xmlns:mc="http://schemas.openxmlformats.org/markup-compatibility/2006">
      <mc:Choice Requires="x14">
        <oleObject progId="CorelDraw.Graphic.16" shapeId="91137" r:id="rId4">
          <objectPr defaultSize="0" autoPict="0" r:id="rId5">
            <anchor moveWithCells="1" sizeWithCells="1">
              <from>
                <xdr:col>0</xdr:col>
                <xdr:colOff>219075</xdr:colOff>
                <xdr:row>0</xdr:row>
                <xdr:rowOff>57150</xdr:rowOff>
              </from>
              <to>
                <xdr:col>1</xdr:col>
                <xdr:colOff>38100</xdr:colOff>
                <xdr:row>4</xdr:row>
                <xdr:rowOff>142875</xdr:rowOff>
              </to>
            </anchor>
          </objectPr>
        </oleObject>
      </mc:Choice>
      <mc:Fallback>
        <oleObject progId="CorelDraw.Graphic.16" shapeId="91137" r:id="rId4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P165"/>
  <sheetViews>
    <sheetView showGridLines="0" zoomScaleNormal="100" zoomScaleSheetLayoutView="100" zoomScalePageLayoutView="112" workbookViewId="0">
      <selection activeCell="Q7" sqref="Q7"/>
    </sheetView>
  </sheetViews>
  <sheetFormatPr baseColWidth="10" defaultRowHeight="15"/>
  <cols>
    <col min="1" max="1" width="21" customWidth="1"/>
    <col min="2" max="3" width="10.5703125" hidden="1" customWidth="1"/>
    <col min="4" max="9" width="14.42578125" customWidth="1"/>
    <col min="10" max="11" width="8.140625" hidden="1" customWidth="1"/>
    <col min="14" max="16" width="0" hidden="1" customWidth="1"/>
    <col min="255" max="255" width="8" customWidth="1"/>
    <col min="256" max="256" width="13.140625" customWidth="1"/>
    <col min="257" max="262" width="7.7109375" customWidth="1"/>
    <col min="263" max="263" width="9.140625" customWidth="1"/>
    <col min="511" max="511" width="8" customWidth="1"/>
    <col min="512" max="512" width="13.140625" customWidth="1"/>
    <col min="513" max="518" width="7.7109375" customWidth="1"/>
    <col min="519" max="519" width="9.140625" customWidth="1"/>
    <col min="767" max="767" width="8" customWidth="1"/>
    <col min="768" max="768" width="13.140625" customWidth="1"/>
    <col min="769" max="774" width="7.7109375" customWidth="1"/>
    <col min="775" max="775" width="9.140625" customWidth="1"/>
    <col min="1023" max="1023" width="8" customWidth="1"/>
    <col min="1024" max="1024" width="13.140625" customWidth="1"/>
    <col min="1025" max="1030" width="7.7109375" customWidth="1"/>
    <col min="1031" max="1031" width="9.140625" customWidth="1"/>
    <col min="1279" max="1279" width="8" customWidth="1"/>
    <col min="1280" max="1280" width="13.140625" customWidth="1"/>
    <col min="1281" max="1286" width="7.7109375" customWidth="1"/>
    <col min="1287" max="1287" width="9.140625" customWidth="1"/>
    <col min="1535" max="1535" width="8" customWidth="1"/>
    <col min="1536" max="1536" width="13.140625" customWidth="1"/>
    <col min="1537" max="1542" width="7.7109375" customWidth="1"/>
    <col min="1543" max="1543" width="9.140625" customWidth="1"/>
    <col min="1791" max="1791" width="8" customWidth="1"/>
    <col min="1792" max="1792" width="13.140625" customWidth="1"/>
    <col min="1793" max="1798" width="7.7109375" customWidth="1"/>
    <col min="1799" max="1799" width="9.140625" customWidth="1"/>
    <col min="2047" max="2047" width="8" customWidth="1"/>
    <col min="2048" max="2048" width="13.140625" customWidth="1"/>
    <col min="2049" max="2054" width="7.7109375" customWidth="1"/>
    <col min="2055" max="2055" width="9.140625" customWidth="1"/>
    <col min="2303" max="2303" width="8" customWidth="1"/>
    <col min="2304" max="2304" width="13.140625" customWidth="1"/>
    <col min="2305" max="2310" width="7.7109375" customWidth="1"/>
    <col min="2311" max="2311" width="9.140625" customWidth="1"/>
    <col min="2559" max="2559" width="8" customWidth="1"/>
    <col min="2560" max="2560" width="13.140625" customWidth="1"/>
    <col min="2561" max="2566" width="7.7109375" customWidth="1"/>
    <col min="2567" max="2567" width="9.140625" customWidth="1"/>
    <col min="2815" max="2815" width="8" customWidth="1"/>
    <col min="2816" max="2816" width="13.140625" customWidth="1"/>
    <col min="2817" max="2822" width="7.7109375" customWidth="1"/>
    <col min="2823" max="2823" width="9.140625" customWidth="1"/>
    <col min="3071" max="3071" width="8" customWidth="1"/>
    <col min="3072" max="3072" width="13.140625" customWidth="1"/>
    <col min="3073" max="3078" width="7.7109375" customWidth="1"/>
    <col min="3079" max="3079" width="9.140625" customWidth="1"/>
    <col min="3327" max="3327" width="8" customWidth="1"/>
    <col min="3328" max="3328" width="13.140625" customWidth="1"/>
    <col min="3329" max="3334" width="7.7109375" customWidth="1"/>
    <col min="3335" max="3335" width="9.140625" customWidth="1"/>
    <col min="3583" max="3583" width="8" customWidth="1"/>
    <col min="3584" max="3584" width="13.140625" customWidth="1"/>
    <col min="3585" max="3590" width="7.7109375" customWidth="1"/>
    <col min="3591" max="3591" width="9.140625" customWidth="1"/>
    <col min="3839" max="3839" width="8" customWidth="1"/>
    <col min="3840" max="3840" width="13.140625" customWidth="1"/>
    <col min="3841" max="3846" width="7.7109375" customWidth="1"/>
    <col min="3847" max="3847" width="9.140625" customWidth="1"/>
    <col min="4095" max="4095" width="8" customWidth="1"/>
    <col min="4096" max="4096" width="13.140625" customWidth="1"/>
    <col min="4097" max="4102" width="7.7109375" customWidth="1"/>
    <col min="4103" max="4103" width="9.140625" customWidth="1"/>
    <col min="4351" max="4351" width="8" customWidth="1"/>
    <col min="4352" max="4352" width="13.140625" customWidth="1"/>
    <col min="4353" max="4358" width="7.7109375" customWidth="1"/>
    <col min="4359" max="4359" width="9.140625" customWidth="1"/>
    <col min="4607" max="4607" width="8" customWidth="1"/>
    <col min="4608" max="4608" width="13.140625" customWidth="1"/>
    <col min="4609" max="4614" width="7.7109375" customWidth="1"/>
    <col min="4615" max="4615" width="9.140625" customWidth="1"/>
    <col min="4863" max="4863" width="8" customWidth="1"/>
    <col min="4864" max="4864" width="13.140625" customWidth="1"/>
    <col min="4865" max="4870" width="7.7109375" customWidth="1"/>
    <col min="4871" max="4871" width="9.140625" customWidth="1"/>
    <col min="5119" max="5119" width="8" customWidth="1"/>
    <col min="5120" max="5120" width="13.140625" customWidth="1"/>
    <col min="5121" max="5126" width="7.7109375" customWidth="1"/>
    <col min="5127" max="5127" width="9.140625" customWidth="1"/>
    <col min="5375" max="5375" width="8" customWidth="1"/>
    <col min="5376" max="5376" width="13.140625" customWidth="1"/>
    <col min="5377" max="5382" width="7.7109375" customWidth="1"/>
    <col min="5383" max="5383" width="9.140625" customWidth="1"/>
    <col min="5631" max="5631" width="8" customWidth="1"/>
    <col min="5632" max="5632" width="13.140625" customWidth="1"/>
    <col min="5633" max="5638" width="7.7109375" customWidth="1"/>
    <col min="5639" max="5639" width="9.140625" customWidth="1"/>
    <col min="5887" max="5887" width="8" customWidth="1"/>
    <col min="5888" max="5888" width="13.140625" customWidth="1"/>
    <col min="5889" max="5894" width="7.7109375" customWidth="1"/>
    <col min="5895" max="5895" width="9.140625" customWidth="1"/>
    <col min="6143" max="6143" width="8" customWidth="1"/>
    <col min="6144" max="6144" width="13.140625" customWidth="1"/>
    <col min="6145" max="6150" width="7.7109375" customWidth="1"/>
    <col min="6151" max="6151" width="9.140625" customWidth="1"/>
    <col min="6399" max="6399" width="8" customWidth="1"/>
    <col min="6400" max="6400" width="13.140625" customWidth="1"/>
    <col min="6401" max="6406" width="7.7109375" customWidth="1"/>
    <col min="6407" max="6407" width="9.140625" customWidth="1"/>
    <col min="6655" max="6655" width="8" customWidth="1"/>
    <col min="6656" max="6656" width="13.140625" customWidth="1"/>
    <col min="6657" max="6662" width="7.7109375" customWidth="1"/>
    <col min="6663" max="6663" width="9.140625" customWidth="1"/>
    <col min="6911" max="6911" width="8" customWidth="1"/>
    <col min="6912" max="6912" width="13.140625" customWidth="1"/>
    <col min="6913" max="6918" width="7.7109375" customWidth="1"/>
    <col min="6919" max="6919" width="9.140625" customWidth="1"/>
    <col min="7167" max="7167" width="8" customWidth="1"/>
    <col min="7168" max="7168" width="13.140625" customWidth="1"/>
    <col min="7169" max="7174" width="7.7109375" customWidth="1"/>
    <col min="7175" max="7175" width="9.140625" customWidth="1"/>
    <col min="7423" max="7423" width="8" customWidth="1"/>
    <col min="7424" max="7424" width="13.140625" customWidth="1"/>
    <col min="7425" max="7430" width="7.7109375" customWidth="1"/>
    <col min="7431" max="7431" width="9.140625" customWidth="1"/>
    <col min="7679" max="7679" width="8" customWidth="1"/>
    <col min="7680" max="7680" width="13.140625" customWidth="1"/>
    <col min="7681" max="7686" width="7.7109375" customWidth="1"/>
    <col min="7687" max="7687" width="9.140625" customWidth="1"/>
    <col min="7935" max="7935" width="8" customWidth="1"/>
    <col min="7936" max="7936" width="13.140625" customWidth="1"/>
    <col min="7937" max="7942" width="7.7109375" customWidth="1"/>
    <col min="7943" max="7943" width="9.140625" customWidth="1"/>
    <col min="8191" max="8191" width="8" customWidth="1"/>
    <col min="8192" max="8192" width="13.140625" customWidth="1"/>
    <col min="8193" max="8198" width="7.7109375" customWidth="1"/>
    <col min="8199" max="8199" width="9.140625" customWidth="1"/>
    <col min="8447" max="8447" width="8" customWidth="1"/>
    <col min="8448" max="8448" width="13.140625" customWidth="1"/>
    <col min="8449" max="8454" width="7.7109375" customWidth="1"/>
    <col min="8455" max="8455" width="9.140625" customWidth="1"/>
    <col min="8703" max="8703" width="8" customWidth="1"/>
    <col min="8704" max="8704" width="13.140625" customWidth="1"/>
    <col min="8705" max="8710" width="7.7109375" customWidth="1"/>
    <col min="8711" max="8711" width="9.140625" customWidth="1"/>
    <col min="8959" max="8959" width="8" customWidth="1"/>
    <col min="8960" max="8960" width="13.140625" customWidth="1"/>
    <col min="8961" max="8966" width="7.7109375" customWidth="1"/>
    <col min="8967" max="8967" width="9.140625" customWidth="1"/>
    <col min="9215" max="9215" width="8" customWidth="1"/>
    <col min="9216" max="9216" width="13.140625" customWidth="1"/>
    <col min="9217" max="9222" width="7.7109375" customWidth="1"/>
    <col min="9223" max="9223" width="9.140625" customWidth="1"/>
    <col min="9471" max="9471" width="8" customWidth="1"/>
    <col min="9472" max="9472" width="13.140625" customWidth="1"/>
    <col min="9473" max="9478" width="7.7109375" customWidth="1"/>
    <col min="9479" max="9479" width="9.140625" customWidth="1"/>
    <col min="9727" max="9727" width="8" customWidth="1"/>
    <col min="9728" max="9728" width="13.140625" customWidth="1"/>
    <col min="9729" max="9734" width="7.7109375" customWidth="1"/>
    <col min="9735" max="9735" width="9.140625" customWidth="1"/>
    <col min="9983" max="9983" width="8" customWidth="1"/>
    <col min="9984" max="9984" width="13.140625" customWidth="1"/>
    <col min="9985" max="9990" width="7.7109375" customWidth="1"/>
    <col min="9991" max="9991" width="9.140625" customWidth="1"/>
    <col min="10239" max="10239" width="8" customWidth="1"/>
    <col min="10240" max="10240" width="13.140625" customWidth="1"/>
    <col min="10241" max="10246" width="7.7109375" customWidth="1"/>
    <col min="10247" max="10247" width="9.140625" customWidth="1"/>
    <col min="10495" max="10495" width="8" customWidth="1"/>
    <col min="10496" max="10496" width="13.140625" customWidth="1"/>
    <col min="10497" max="10502" width="7.7109375" customWidth="1"/>
    <col min="10503" max="10503" width="9.140625" customWidth="1"/>
    <col min="10751" max="10751" width="8" customWidth="1"/>
    <col min="10752" max="10752" width="13.140625" customWidth="1"/>
    <col min="10753" max="10758" width="7.7109375" customWidth="1"/>
    <col min="10759" max="10759" width="9.140625" customWidth="1"/>
    <col min="11007" max="11007" width="8" customWidth="1"/>
    <col min="11008" max="11008" width="13.140625" customWidth="1"/>
    <col min="11009" max="11014" width="7.7109375" customWidth="1"/>
    <col min="11015" max="11015" width="9.140625" customWidth="1"/>
    <col min="11263" max="11263" width="8" customWidth="1"/>
    <col min="11264" max="11264" width="13.140625" customWidth="1"/>
    <col min="11265" max="11270" width="7.7109375" customWidth="1"/>
    <col min="11271" max="11271" width="9.140625" customWidth="1"/>
    <col min="11519" max="11519" width="8" customWidth="1"/>
    <col min="11520" max="11520" width="13.140625" customWidth="1"/>
    <col min="11521" max="11526" width="7.7109375" customWidth="1"/>
    <col min="11527" max="11527" width="9.140625" customWidth="1"/>
    <col min="11775" max="11775" width="8" customWidth="1"/>
    <col min="11776" max="11776" width="13.140625" customWidth="1"/>
    <col min="11777" max="11782" width="7.7109375" customWidth="1"/>
    <col min="11783" max="11783" width="9.140625" customWidth="1"/>
    <col min="12031" max="12031" width="8" customWidth="1"/>
    <col min="12032" max="12032" width="13.140625" customWidth="1"/>
    <col min="12033" max="12038" width="7.7109375" customWidth="1"/>
    <col min="12039" max="12039" width="9.140625" customWidth="1"/>
    <col min="12287" max="12287" width="8" customWidth="1"/>
    <col min="12288" max="12288" width="13.140625" customWidth="1"/>
    <col min="12289" max="12294" width="7.7109375" customWidth="1"/>
    <col min="12295" max="12295" width="9.140625" customWidth="1"/>
    <col min="12543" max="12543" width="8" customWidth="1"/>
    <col min="12544" max="12544" width="13.140625" customWidth="1"/>
    <col min="12545" max="12550" width="7.7109375" customWidth="1"/>
    <col min="12551" max="12551" width="9.140625" customWidth="1"/>
    <col min="12799" max="12799" width="8" customWidth="1"/>
    <col min="12800" max="12800" width="13.140625" customWidth="1"/>
    <col min="12801" max="12806" width="7.7109375" customWidth="1"/>
    <col min="12807" max="12807" width="9.140625" customWidth="1"/>
    <col min="13055" max="13055" width="8" customWidth="1"/>
    <col min="13056" max="13056" width="13.140625" customWidth="1"/>
    <col min="13057" max="13062" width="7.7109375" customWidth="1"/>
    <col min="13063" max="13063" width="9.140625" customWidth="1"/>
    <col min="13311" max="13311" width="8" customWidth="1"/>
    <col min="13312" max="13312" width="13.140625" customWidth="1"/>
    <col min="13313" max="13318" width="7.7109375" customWidth="1"/>
    <col min="13319" max="13319" width="9.140625" customWidth="1"/>
    <col min="13567" max="13567" width="8" customWidth="1"/>
    <col min="13568" max="13568" width="13.140625" customWidth="1"/>
    <col min="13569" max="13574" width="7.7109375" customWidth="1"/>
    <col min="13575" max="13575" width="9.140625" customWidth="1"/>
    <col min="13823" max="13823" width="8" customWidth="1"/>
    <col min="13824" max="13824" width="13.140625" customWidth="1"/>
    <col min="13825" max="13830" width="7.7109375" customWidth="1"/>
    <col min="13831" max="13831" width="9.140625" customWidth="1"/>
    <col min="14079" max="14079" width="8" customWidth="1"/>
    <col min="14080" max="14080" width="13.140625" customWidth="1"/>
    <col min="14081" max="14086" width="7.7109375" customWidth="1"/>
    <col min="14087" max="14087" width="9.140625" customWidth="1"/>
    <col min="14335" max="14335" width="8" customWidth="1"/>
    <col min="14336" max="14336" width="13.140625" customWidth="1"/>
    <col min="14337" max="14342" width="7.7109375" customWidth="1"/>
    <col min="14343" max="14343" width="9.140625" customWidth="1"/>
    <col min="14591" max="14591" width="8" customWidth="1"/>
    <col min="14592" max="14592" width="13.140625" customWidth="1"/>
    <col min="14593" max="14598" width="7.7109375" customWidth="1"/>
    <col min="14599" max="14599" width="9.140625" customWidth="1"/>
    <col min="14847" max="14847" width="8" customWidth="1"/>
    <col min="14848" max="14848" width="13.140625" customWidth="1"/>
    <col min="14849" max="14854" width="7.7109375" customWidth="1"/>
    <col min="14855" max="14855" width="9.140625" customWidth="1"/>
    <col min="15103" max="15103" width="8" customWidth="1"/>
    <col min="15104" max="15104" width="13.140625" customWidth="1"/>
    <col min="15105" max="15110" width="7.7109375" customWidth="1"/>
    <col min="15111" max="15111" width="9.140625" customWidth="1"/>
    <col min="15359" max="15359" width="8" customWidth="1"/>
    <col min="15360" max="15360" width="13.140625" customWidth="1"/>
    <col min="15361" max="15366" width="7.7109375" customWidth="1"/>
    <col min="15367" max="15367" width="9.140625" customWidth="1"/>
    <col min="15615" max="15615" width="8" customWidth="1"/>
    <col min="15616" max="15616" width="13.140625" customWidth="1"/>
    <col min="15617" max="15622" width="7.7109375" customWidth="1"/>
    <col min="15623" max="15623" width="9.140625" customWidth="1"/>
    <col min="15871" max="15871" width="8" customWidth="1"/>
    <col min="15872" max="15872" width="13.140625" customWidth="1"/>
    <col min="15873" max="15878" width="7.7109375" customWidth="1"/>
    <col min="15879" max="15879" width="9.140625" customWidth="1"/>
    <col min="16127" max="16127" width="8" customWidth="1"/>
    <col min="16128" max="16128" width="13.140625" customWidth="1"/>
    <col min="16129" max="16134" width="7.7109375" customWidth="1"/>
    <col min="16135" max="16135" width="9.140625" customWidth="1"/>
  </cols>
  <sheetData>
    <row r="1" spans="1:11" ht="15" customHeight="1"/>
    <row r="2" spans="1:11" ht="15" customHeight="1"/>
    <row r="3" spans="1:11" ht="15" customHeight="1"/>
    <row r="4" spans="1:11" s="5" customFormat="1" ht="15" customHeight="1">
      <c r="A4" s="6"/>
      <c r="B4" s="3"/>
      <c r="C4" s="3"/>
      <c r="D4" s="3"/>
      <c r="E4" s="3"/>
      <c r="F4" s="3"/>
      <c r="G4" s="3"/>
      <c r="H4" s="3"/>
      <c r="I4" s="3"/>
      <c r="J4" s="3"/>
      <c r="K4" s="3"/>
    </row>
    <row r="5" spans="1:11" ht="15" customHeight="1">
      <c r="A5" s="769" t="s">
        <v>94</v>
      </c>
      <c r="B5" s="769"/>
      <c r="C5" s="769"/>
      <c r="D5" s="769"/>
      <c r="E5" s="769"/>
      <c r="F5" s="769"/>
      <c r="G5" s="769"/>
      <c r="H5" s="769"/>
      <c r="I5" s="769"/>
      <c r="J5" s="769"/>
      <c r="K5" s="84"/>
    </row>
    <row r="6" spans="1:11" ht="6.75" customHeight="1" thickBo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</row>
    <row r="7" spans="1:11" ht="21" customHeight="1" thickBot="1">
      <c r="A7" s="59" t="s">
        <v>95</v>
      </c>
      <c r="B7" s="515" t="s">
        <v>96</v>
      </c>
      <c r="C7" s="515" t="s">
        <v>454</v>
      </c>
      <c r="D7" s="562" t="s">
        <v>0</v>
      </c>
      <c r="E7" s="10"/>
      <c r="F7" s="10"/>
      <c r="G7" s="10"/>
      <c r="H7" s="10"/>
      <c r="I7" s="10"/>
      <c r="J7" s="10"/>
      <c r="K7" s="10"/>
    </row>
    <row r="8" spans="1:11" ht="21" customHeight="1">
      <c r="A8" s="497" t="s">
        <v>97</v>
      </c>
      <c r="B8" s="563"/>
      <c r="C8" s="564"/>
      <c r="D8" s="565">
        <v>5.52</v>
      </c>
      <c r="E8" s="10"/>
      <c r="F8" s="10"/>
      <c r="G8" s="10"/>
      <c r="H8" s="10"/>
      <c r="I8" s="10"/>
      <c r="J8" s="10"/>
      <c r="K8" s="10"/>
    </row>
    <row r="9" spans="1:11" ht="21" customHeight="1">
      <c r="A9" s="497" t="s">
        <v>98</v>
      </c>
      <c r="B9" s="563">
        <v>21.570725444040232</v>
      </c>
      <c r="C9" s="564"/>
      <c r="D9" s="565">
        <v>5.86</v>
      </c>
      <c r="E9" s="10"/>
      <c r="F9" s="10"/>
      <c r="G9" s="10"/>
      <c r="H9" s="10"/>
      <c r="I9" s="10"/>
      <c r="J9" s="10"/>
      <c r="K9" s="10"/>
    </row>
    <row r="10" spans="1:11" ht="21" customHeight="1">
      <c r="A10" s="497" t="s">
        <v>111</v>
      </c>
      <c r="B10" s="563"/>
      <c r="C10" s="564"/>
      <c r="D10" s="565">
        <v>5.7</v>
      </c>
      <c r="E10" s="10"/>
      <c r="F10" s="10"/>
      <c r="G10" s="10"/>
      <c r="H10" s="10"/>
      <c r="I10" s="10"/>
      <c r="J10" s="10"/>
      <c r="K10" s="10"/>
    </row>
    <row r="11" spans="1:11" ht="21" customHeight="1">
      <c r="A11" s="497" t="s">
        <v>112</v>
      </c>
      <c r="B11" s="565">
        <v>19.372335693733199</v>
      </c>
      <c r="C11" s="564"/>
      <c r="D11" s="565">
        <v>4.7</v>
      </c>
      <c r="E11" s="10"/>
      <c r="F11" s="10"/>
      <c r="G11" s="10"/>
      <c r="H11" s="10"/>
      <c r="I11" s="10"/>
      <c r="J11" s="10"/>
      <c r="K11" s="10"/>
    </row>
    <row r="12" spans="1:11" ht="21" customHeight="1">
      <c r="A12" s="497" t="s">
        <v>281</v>
      </c>
      <c r="B12" s="563"/>
      <c r="C12" s="564"/>
      <c r="D12" s="565">
        <f>Becas_Conalep!D46</f>
        <v>4.690085915351073</v>
      </c>
      <c r="E12" s="10"/>
      <c r="F12" s="10"/>
      <c r="G12" s="10"/>
      <c r="H12" s="10"/>
      <c r="I12" s="10"/>
      <c r="J12" s="10"/>
      <c r="K12" s="10"/>
    </row>
    <row r="13" spans="1:11" ht="21" customHeight="1" thickBot="1">
      <c r="A13" s="497" t="s">
        <v>282</v>
      </c>
      <c r="B13" s="565">
        <v>19.372335693733199</v>
      </c>
      <c r="C13" s="564"/>
      <c r="D13" s="566">
        <f>Becas_Conalep!G46</f>
        <v>5.4205044000307874</v>
      </c>
      <c r="E13" s="10"/>
      <c r="F13" s="10"/>
      <c r="G13" s="10"/>
      <c r="H13" s="10"/>
      <c r="I13" s="10"/>
      <c r="J13" s="10"/>
      <c r="K13" s="10"/>
    </row>
    <row r="14" spans="1:11" ht="21" customHeight="1">
      <c r="A14" s="427"/>
      <c r="B14" s="427"/>
      <c r="C14" s="516"/>
      <c r="D14" s="516"/>
      <c r="E14" s="10"/>
      <c r="F14" s="10"/>
      <c r="G14" s="10"/>
      <c r="H14" s="10"/>
      <c r="I14" s="10"/>
      <c r="J14" s="10"/>
      <c r="K14" s="10"/>
    </row>
    <row r="15" spans="1:11" ht="3.75" customHeight="1">
      <c r="A15" s="23"/>
      <c r="B15" s="10"/>
      <c r="C15" s="10"/>
      <c r="D15" s="10"/>
      <c r="E15" s="10"/>
      <c r="F15" s="10"/>
      <c r="G15" s="10"/>
      <c r="H15" s="10"/>
      <c r="I15" s="10"/>
      <c r="J15" s="10"/>
      <c r="K15" s="10"/>
    </row>
    <row r="16" spans="1:11" ht="13.5" customHeight="1">
      <c r="A16" s="567"/>
      <c r="B16" s="770">
        <v>2011</v>
      </c>
      <c r="C16" s="771"/>
      <c r="D16" s="772">
        <v>2015</v>
      </c>
      <c r="E16" s="772"/>
      <c r="F16" s="772">
        <v>2016</v>
      </c>
      <c r="G16" s="772"/>
      <c r="H16" s="772">
        <v>2017</v>
      </c>
      <c r="I16" s="772"/>
      <c r="J16" s="512"/>
    </row>
    <row r="17" spans="1:16" ht="30.75" customHeight="1">
      <c r="A17" s="568" t="s">
        <v>64</v>
      </c>
      <c r="B17" s="569" t="s">
        <v>99</v>
      </c>
      <c r="C17" s="570" t="s">
        <v>100</v>
      </c>
      <c r="D17" s="568" t="s">
        <v>101</v>
      </c>
      <c r="E17" s="568" t="s">
        <v>102</v>
      </c>
      <c r="F17" s="568" t="s">
        <v>103</v>
      </c>
      <c r="G17" s="568" t="s">
        <v>104</v>
      </c>
      <c r="H17" s="568" t="s">
        <v>105</v>
      </c>
      <c r="I17" s="568" t="s">
        <v>106</v>
      </c>
      <c r="J17" s="513" t="s">
        <v>107</v>
      </c>
      <c r="K17" s="86"/>
    </row>
    <row r="18" spans="1:16" ht="14.1" customHeight="1">
      <c r="A18" s="571" t="s">
        <v>9</v>
      </c>
      <c r="B18" s="572">
        <v>9.6675191815856785</v>
      </c>
      <c r="C18" s="572">
        <v>24.055415617128464</v>
      </c>
      <c r="D18" s="573">
        <v>9.0627077332151558</v>
      </c>
      <c r="E18" s="573">
        <v>8.6620926243567755</v>
      </c>
      <c r="F18" s="573">
        <v>7.6424581005586596</v>
      </c>
      <c r="G18" s="573">
        <v>6.8063958513396718</v>
      </c>
      <c r="H18" s="573">
        <f>Becas_Conalep!D12</f>
        <v>6.4320932317346475</v>
      </c>
      <c r="I18" s="573">
        <f>Becas_Conalep!G12</f>
        <v>5.0622050622050621</v>
      </c>
      <c r="J18" s="87">
        <v>20.088907705334464</v>
      </c>
      <c r="K18" s="88"/>
      <c r="L18" s="75"/>
      <c r="N18" s="75" t="s">
        <v>9</v>
      </c>
      <c r="O18">
        <v>7.7009429726088915E-2</v>
      </c>
      <c r="P18">
        <f>O18*100</f>
        <v>7.7009429726088916</v>
      </c>
    </row>
    <row r="19" spans="1:16" ht="14.1" customHeight="1">
      <c r="A19" s="571" t="s">
        <v>12</v>
      </c>
      <c r="B19" s="572">
        <v>7.7299412915851269</v>
      </c>
      <c r="C19" s="572">
        <v>24.94916875971774</v>
      </c>
      <c r="D19" s="573">
        <v>5.0890947968638631</v>
      </c>
      <c r="E19" s="573">
        <v>5.2688953488372094</v>
      </c>
      <c r="F19" s="573">
        <v>4.852320675105485</v>
      </c>
      <c r="G19" s="573">
        <v>3.930778739184178</v>
      </c>
      <c r="H19" s="573">
        <f>Becas_Conalep!D13</f>
        <v>3.8962879002550297</v>
      </c>
      <c r="I19" s="573">
        <f>Becas_Conalep!G13</f>
        <v>4.8369499333252515</v>
      </c>
      <c r="J19" s="87">
        <v>19.121544869367664</v>
      </c>
      <c r="K19" s="88"/>
      <c r="N19" t="s">
        <v>12</v>
      </c>
      <c r="O19">
        <v>4.3048202842017276E-2</v>
      </c>
      <c r="P19">
        <f t="shared" ref="P19:P54" si="0">O19*100</f>
        <v>4.3048202842017274</v>
      </c>
    </row>
    <row r="20" spans="1:16" ht="14.1" customHeight="1">
      <c r="A20" s="571" t="s">
        <v>13</v>
      </c>
      <c r="B20" s="572">
        <v>9.3589743589743595</v>
      </c>
      <c r="C20" s="572">
        <v>30.277942046126554</v>
      </c>
      <c r="D20" s="573">
        <v>9.375</v>
      </c>
      <c r="E20" s="573">
        <v>11.893333333333334</v>
      </c>
      <c r="F20" s="573">
        <v>11.456534254461715</v>
      </c>
      <c r="G20" s="573">
        <v>8.2002129925452607</v>
      </c>
      <c r="H20" s="573">
        <f>Becas_Conalep!D14</f>
        <v>9.1616766467065869</v>
      </c>
      <c r="I20" s="573">
        <f>Becas_Conalep!G14</f>
        <v>8.8942307692307701</v>
      </c>
      <c r="J20" s="87">
        <v>21.963070942662778</v>
      </c>
      <c r="K20" s="88"/>
      <c r="N20" t="s">
        <v>13</v>
      </c>
      <c r="O20">
        <v>7.57825370675453E-2</v>
      </c>
      <c r="P20">
        <f t="shared" si="0"/>
        <v>7.5782537067545297</v>
      </c>
    </row>
    <row r="21" spans="1:16" ht="14.1" customHeight="1">
      <c r="A21" s="571" t="s">
        <v>14</v>
      </c>
      <c r="B21" s="572">
        <v>10.801393728222997</v>
      </c>
      <c r="C21" s="572">
        <v>27.708803611738148</v>
      </c>
      <c r="D21" s="573">
        <v>11.460807600950119</v>
      </c>
      <c r="E21" s="573">
        <v>12.275132275132275</v>
      </c>
      <c r="F21" s="573">
        <v>11.43730886850153</v>
      </c>
      <c r="G21" s="573">
        <v>9.0463215258855598</v>
      </c>
      <c r="H21" s="573">
        <f>Becas_Conalep!D15</f>
        <v>9.400123685837972</v>
      </c>
      <c r="I21" s="573">
        <f>Becas_Conalep!G15</f>
        <v>11.166390270867883</v>
      </c>
      <c r="J21" s="87">
        <v>25.181347150259064</v>
      </c>
      <c r="K21" s="88"/>
      <c r="N21" t="s">
        <v>14</v>
      </c>
      <c r="O21">
        <v>9.4561186650185411E-2</v>
      </c>
      <c r="P21">
        <f t="shared" si="0"/>
        <v>9.4561186650185416</v>
      </c>
    </row>
    <row r="22" spans="1:16" ht="14.1" customHeight="1">
      <c r="A22" s="571" t="s">
        <v>15</v>
      </c>
      <c r="B22" s="572">
        <v>6.7997934239972455</v>
      </c>
      <c r="C22" s="572">
        <v>14.114114114114114</v>
      </c>
      <c r="D22" s="573">
        <v>8.1303116147308785</v>
      </c>
      <c r="E22" s="573">
        <v>7.3869752421959092</v>
      </c>
      <c r="F22" s="573">
        <v>6.361466086223845</v>
      </c>
      <c r="G22" s="573">
        <v>5.5474645836091625</v>
      </c>
      <c r="H22" s="573">
        <f>Becas_Conalep!D16</f>
        <v>5.4015837104072402</v>
      </c>
      <c r="I22" s="573">
        <f>Becas_Conalep!G16</f>
        <v>6.2365010799136069</v>
      </c>
      <c r="J22" s="87">
        <v>15.525517938352703</v>
      </c>
      <c r="K22" s="88"/>
      <c r="N22" t="s">
        <v>15</v>
      </c>
      <c r="O22">
        <v>5.8214385670305069E-2</v>
      </c>
      <c r="P22">
        <f t="shared" si="0"/>
        <v>5.8214385670305067</v>
      </c>
    </row>
    <row r="23" spans="1:16" ht="14.1" customHeight="1">
      <c r="A23" s="571" t="s">
        <v>16</v>
      </c>
      <c r="B23" s="572">
        <v>9.4323516858728134</v>
      </c>
      <c r="C23" s="572">
        <v>22.747878646983612</v>
      </c>
      <c r="D23" s="573">
        <v>4.9670786646644336</v>
      </c>
      <c r="E23" s="573">
        <v>2.89332784184514</v>
      </c>
      <c r="F23" s="573">
        <v>5.5899880810488671</v>
      </c>
      <c r="G23" s="573">
        <v>3.3974711379879055</v>
      </c>
      <c r="H23" s="573">
        <f>Becas_Conalep!D17</f>
        <v>3.6354643254606156</v>
      </c>
      <c r="I23" s="573">
        <f>Becas_Conalep!G17</f>
        <v>4.2486145822014567</v>
      </c>
      <c r="J23" s="87">
        <v>19.896384479717813</v>
      </c>
      <c r="K23" s="88"/>
      <c r="N23" t="s">
        <v>16</v>
      </c>
      <c r="O23">
        <v>0.21652786675208199</v>
      </c>
      <c r="P23">
        <f t="shared" si="0"/>
        <v>21.652786675208198</v>
      </c>
    </row>
    <row r="24" spans="1:16" ht="14.1" customHeight="1">
      <c r="A24" s="571" t="s">
        <v>17</v>
      </c>
      <c r="B24" s="572">
        <v>9.3967869051227648</v>
      </c>
      <c r="C24" s="572">
        <v>25.015800783718873</v>
      </c>
      <c r="D24" s="573">
        <v>5.8599592114208026</v>
      </c>
      <c r="E24" s="573">
        <v>5.9502465262214255</v>
      </c>
      <c r="F24" s="573">
        <v>5.7111676973444885</v>
      </c>
      <c r="G24" s="573">
        <v>4.071382774097029</v>
      </c>
      <c r="H24" s="573">
        <f>Becas_Conalep!D18</f>
        <v>4.1181220440650597</v>
      </c>
      <c r="I24" s="573">
        <f>Becas_Conalep!G18</f>
        <v>5.3248559507252136</v>
      </c>
      <c r="J24" s="87">
        <v>18.616144975288304</v>
      </c>
      <c r="K24" s="88"/>
      <c r="N24" t="s">
        <v>17</v>
      </c>
      <c r="O24">
        <v>4.9457343041626599E-2</v>
      </c>
      <c r="P24">
        <f t="shared" si="0"/>
        <v>4.9457343041626602</v>
      </c>
    </row>
    <row r="25" spans="1:16" ht="14.1" customHeight="1">
      <c r="A25" s="571" t="s">
        <v>18</v>
      </c>
      <c r="B25" s="572">
        <v>6.25</v>
      </c>
      <c r="C25" s="572">
        <v>13.76770538243626</v>
      </c>
      <c r="D25" s="573">
        <v>11.319534282018111</v>
      </c>
      <c r="E25" s="573">
        <v>27.573529411764707</v>
      </c>
      <c r="F25" s="573">
        <v>13.175885643256683</v>
      </c>
      <c r="G25" s="573">
        <v>14.652567975830816</v>
      </c>
      <c r="H25" s="573">
        <f>Becas_Conalep!D19</f>
        <v>14.098750743604995</v>
      </c>
      <c r="I25" s="573">
        <f>Becas_Conalep!G19</f>
        <v>10.932475884244374</v>
      </c>
      <c r="J25" s="87">
        <v>18.959107806691449</v>
      </c>
      <c r="K25" s="88"/>
      <c r="N25" t="s">
        <v>18</v>
      </c>
      <c r="O25">
        <v>1.8767089236887895E-2</v>
      </c>
      <c r="P25">
        <f t="shared" si="0"/>
        <v>1.8767089236887895</v>
      </c>
    </row>
    <row r="26" spans="1:16" ht="14.1" customHeight="1">
      <c r="A26" s="571" t="s">
        <v>19</v>
      </c>
      <c r="B26" s="572">
        <v>7.5088787417554537</v>
      </c>
      <c r="C26" s="572">
        <v>31.162196679438058</v>
      </c>
      <c r="D26" s="573">
        <v>9.3969144460028051</v>
      </c>
      <c r="E26" s="573">
        <v>8.9820359281437128</v>
      </c>
      <c r="F26" s="573">
        <v>8.7278106508875748</v>
      </c>
      <c r="G26" s="573">
        <v>9.3370681605975729</v>
      </c>
      <c r="H26" s="573">
        <f>Becas_Conalep!D20</f>
        <v>9.1773922775601555</v>
      </c>
      <c r="I26" s="573">
        <f>Becas_Conalep!G20</f>
        <v>8.7566521528785675</v>
      </c>
      <c r="J26" s="87">
        <v>29.465395772896809</v>
      </c>
      <c r="K26" s="88"/>
      <c r="N26" t="s">
        <v>20</v>
      </c>
      <c r="O26">
        <v>4.1896097677759155E-2</v>
      </c>
      <c r="P26">
        <f t="shared" si="0"/>
        <v>4.1896097677759156</v>
      </c>
    </row>
    <row r="27" spans="1:16" ht="14.1" customHeight="1">
      <c r="A27" s="571" t="s">
        <v>20</v>
      </c>
      <c r="B27" s="572">
        <v>9.38064609380646</v>
      </c>
      <c r="C27" s="572">
        <v>19.115987460815049</v>
      </c>
      <c r="D27" s="573">
        <v>5.1318858783420058</v>
      </c>
      <c r="E27" s="573">
        <v>5.3459119496855347</v>
      </c>
      <c r="F27" s="573">
        <v>5.1450630315459316</v>
      </c>
      <c r="G27" s="573">
        <v>4.4596316460094982</v>
      </c>
      <c r="H27" s="573">
        <f>Becas_Conalep!D21</f>
        <v>4.6994944766897584</v>
      </c>
      <c r="I27" s="573">
        <f>Becas_Conalep!G21</f>
        <v>6.0164941606243429</v>
      </c>
      <c r="J27" s="87">
        <v>16.914660831509849</v>
      </c>
      <c r="K27" s="88"/>
      <c r="N27" t="s">
        <v>21</v>
      </c>
      <c r="O27">
        <v>6.2264150943396226E-2</v>
      </c>
      <c r="P27">
        <f t="shared" si="0"/>
        <v>6.2264150943396226</v>
      </c>
    </row>
    <row r="28" spans="1:16" ht="14.1" customHeight="1">
      <c r="A28" s="571" t="s">
        <v>21</v>
      </c>
      <c r="B28" s="572">
        <v>9.8464796188459509</v>
      </c>
      <c r="C28" s="572">
        <v>23.093190469476948</v>
      </c>
      <c r="D28" s="573">
        <v>7.9336981010621175</v>
      </c>
      <c r="E28" s="573">
        <v>6.7150635208711433</v>
      </c>
      <c r="F28" s="573">
        <v>5.426747311827957</v>
      </c>
      <c r="G28" s="573">
        <v>5.3895071542130362</v>
      </c>
      <c r="H28" s="573">
        <f>Becas_Conalep!D22</f>
        <v>4.1601392515230637</v>
      </c>
      <c r="I28" s="573">
        <f>Becas_Conalep!G22</f>
        <v>5.3153446033810141</v>
      </c>
      <c r="J28" s="87">
        <v>23.68496283590623</v>
      </c>
      <c r="K28" s="88"/>
      <c r="N28" t="s">
        <v>22</v>
      </c>
      <c r="O28">
        <v>7.4029491423412586E-2</v>
      </c>
      <c r="P28">
        <f t="shared" si="0"/>
        <v>7.4029491423412583</v>
      </c>
    </row>
    <row r="29" spans="1:16" ht="14.1" customHeight="1">
      <c r="A29" s="571" t="s">
        <v>22</v>
      </c>
      <c r="B29" s="572">
        <v>6.9610054785691267</v>
      </c>
      <c r="C29" s="572">
        <v>20.465619924201409</v>
      </c>
      <c r="D29" s="573">
        <v>8.3495776478232617</v>
      </c>
      <c r="E29" s="573">
        <v>8.5645030972259626</v>
      </c>
      <c r="F29" s="573">
        <v>8.730901153726224</v>
      </c>
      <c r="G29" s="573">
        <v>6.8640646029609691</v>
      </c>
      <c r="H29" s="573">
        <f>Becas_Conalep!D23</f>
        <v>7.7950310559006208</v>
      </c>
      <c r="I29" s="573">
        <f>Becas_Conalep!G23</f>
        <v>6.880482456140351</v>
      </c>
      <c r="J29" s="87">
        <v>22.273190621814475</v>
      </c>
      <c r="K29" s="88"/>
      <c r="N29" t="s">
        <v>23</v>
      </c>
      <c r="O29">
        <v>4.072398190045249E-2</v>
      </c>
      <c r="P29">
        <f t="shared" si="0"/>
        <v>4.0723981900452486</v>
      </c>
    </row>
    <row r="30" spans="1:16" ht="14.1" customHeight="1">
      <c r="A30" s="571" t="s">
        <v>23</v>
      </c>
      <c r="B30" s="572">
        <v>8.9659833295787337</v>
      </c>
      <c r="C30" s="572">
        <v>17.656722302536469</v>
      </c>
      <c r="D30" s="573">
        <v>6.3580759646605758</v>
      </c>
      <c r="E30" s="573">
        <v>5.8984535377035723</v>
      </c>
      <c r="F30" s="573">
        <v>5.6040864672786492</v>
      </c>
      <c r="G30" s="573">
        <v>4.8735725938009793</v>
      </c>
      <c r="H30" s="573">
        <f>Becas_Conalep!D24</f>
        <v>5.3243712710520352</v>
      </c>
      <c r="I30" s="573">
        <f>Becas_Conalep!G24</f>
        <v>6.1927840603123316</v>
      </c>
      <c r="J30" s="87">
        <v>25.297517851071067</v>
      </c>
      <c r="K30" s="88"/>
      <c r="N30" t="s">
        <v>24</v>
      </c>
      <c r="O30">
        <v>3.1147144240077446E-2</v>
      </c>
      <c r="P30">
        <f t="shared" si="0"/>
        <v>3.1147144240077447</v>
      </c>
    </row>
    <row r="31" spans="1:16" ht="14.1" customHeight="1">
      <c r="A31" s="571" t="s">
        <v>24</v>
      </c>
      <c r="B31" s="572">
        <v>6.9979276109692039</v>
      </c>
      <c r="C31" s="572">
        <v>19.352380167672564</v>
      </c>
      <c r="D31" s="573">
        <v>4.3988626145283982</v>
      </c>
      <c r="E31" s="573">
        <v>4.412073821835456</v>
      </c>
      <c r="F31" s="573">
        <v>4.0804201620760949</v>
      </c>
      <c r="G31" s="573">
        <v>3.0720470646724944</v>
      </c>
      <c r="H31" s="573">
        <f>Becas_Conalep!D25</f>
        <v>3.2051282051282048</v>
      </c>
      <c r="I31" s="573">
        <f>Becas_Conalep!G25</f>
        <v>4.183902368751415</v>
      </c>
      <c r="J31" s="87">
        <v>20.074568702209678</v>
      </c>
      <c r="K31" s="88"/>
      <c r="N31" t="s">
        <v>25</v>
      </c>
      <c r="O31">
        <v>5.2231718898385564E-2</v>
      </c>
      <c r="P31">
        <f t="shared" si="0"/>
        <v>5.2231718898385564</v>
      </c>
    </row>
    <row r="32" spans="1:16" ht="14.1" customHeight="1">
      <c r="A32" s="571" t="s">
        <v>25</v>
      </c>
      <c r="B32" s="572">
        <v>9.346519294163274</v>
      </c>
      <c r="C32" s="572">
        <v>15.07429235494314</v>
      </c>
      <c r="D32" s="573">
        <v>5.788403833123609</v>
      </c>
      <c r="E32" s="573">
        <v>5.6877123949204078</v>
      </c>
      <c r="F32" s="573">
        <v>5.0892331829770541</v>
      </c>
      <c r="G32" s="573">
        <v>3.9871267655998568</v>
      </c>
      <c r="H32" s="573">
        <f>Becas_Conalep!D26</f>
        <v>3.5399107585523053</v>
      </c>
      <c r="I32" s="573">
        <f>Becas_Conalep!G26</f>
        <v>4.3019407924157056</v>
      </c>
      <c r="J32" s="87">
        <v>17.489624798848141</v>
      </c>
      <c r="K32" s="88"/>
      <c r="N32" t="s">
        <v>26</v>
      </c>
      <c r="O32">
        <v>1.609517144856543E-2</v>
      </c>
      <c r="P32">
        <f t="shared" si="0"/>
        <v>1.6095171448565431</v>
      </c>
    </row>
    <row r="33" spans="1:16" ht="14.1" customHeight="1">
      <c r="A33" s="571" t="s">
        <v>26</v>
      </c>
      <c r="B33" s="572">
        <v>3.5152636447733578</v>
      </c>
      <c r="C33" s="572">
        <v>28.172639081370026</v>
      </c>
      <c r="D33" s="573">
        <v>2.0383977245792844</v>
      </c>
      <c r="E33" s="573">
        <v>0.63057186344857574</v>
      </c>
      <c r="F33" s="573">
        <v>0.70887313615252989</v>
      </c>
      <c r="G33" s="573">
        <v>0.12714558169103624</v>
      </c>
      <c r="H33" s="573">
        <f>Becas_Conalep!D27</f>
        <v>0.14391940513312546</v>
      </c>
      <c r="I33" s="573">
        <f>Becas_Conalep!G27</f>
        <v>0</v>
      </c>
      <c r="J33" s="87">
        <v>26.401022799914763</v>
      </c>
      <c r="K33" s="88"/>
      <c r="N33" t="s">
        <v>27</v>
      </c>
      <c r="O33">
        <v>4.9871653832049868E-2</v>
      </c>
      <c r="P33">
        <f t="shared" si="0"/>
        <v>4.9871653832049869</v>
      </c>
    </row>
    <row r="34" spans="1:16" ht="14.1" customHeight="1">
      <c r="A34" s="571" t="s">
        <v>27</v>
      </c>
      <c r="B34" s="572">
        <v>7.5751808146174344</v>
      </c>
      <c r="C34" s="572">
        <v>20.171673819742487</v>
      </c>
      <c r="D34" s="573">
        <v>9.367945823927764</v>
      </c>
      <c r="E34" s="573">
        <v>11.725736999006294</v>
      </c>
      <c r="F34" s="573">
        <v>11.680482290881688</v>
      </c>
      <c r="G34" s="573">
        <v>9.9217527386541473</v>
      </c>
      <c r="H34" s="573">
        <f>Becas_Conalep!D28</f>
        <v>11.289746337977849</v>
      </c>
      <c r="I34" s="573">
        <f>Becas_Conalep!G28</f>
        <v>11.745513866231647</v>
      </c>
      <c r="J34" s="87">
        <v>19.88804741521238</v>
      </c>
      <c r="K34" s="88"/>
      <c r="N34" t="s">
        <v>28</v>
      </c>
      <c r="O34">
        <v>3.2268536553694327E-2</v>
      </c>
      <c r="P34">
        <f t="shared" si="0"/>
        <v>3.2268536553694327</v>
      </c>
    </row>
    <row r="35" spans="1:16" ht="14.1" customHeight="1">
      <c r="A35" s="571" t="s">
        <v>28</v>
      </c>
      <c r="B35" s="572">
        <v>7.4743527112848067</v>
      </c>
      <c r="C35" s="572">
        <v>15.36154397861381</v>
      </c>
      <c r="D35" s="573">
        <v>4.8392112956397337</v>
      </c>
      <c r="E35" s="573">
        <v>5.0945518830020893</v>
      </c>
      <c r="F35" s="573">
        <v>4.5771732702542876</v>
      </c>
      <c r="G35" s="573">
        <v>3.6228634075845916</v>
      </c>
      <c r="H35" s="573">
        <f>Becas_Conalep!D29</f>
        <v>3.6097134106322466</v>
      </c>
      <c r="I35" s="573">
        <f>Becas_Conalep!G29</f>
        <v>4.6180506767832892</v>
      </c>
      <c r="J35" s="87">
        <v>10.348438136234076</v>
      </c>
      <c r="K35" s="88"/>
      <c r="N35" t="s">
        <v>29</v>
      </c>
      <c r="O35">
        <v>6.4683244523386613E-2</v>
      </c>
      <c r="P35">
        <f t="shared" si="0"/>
        <v>6.4683244523386616</v>
      </c>
    </row>
    <row r="36" spans="1:16" ht="14.1" customHeight="1">
      <c r="A36" s="571" t="s">
        <v>29</v>
      </c>
      <c r="B36" s="572">
        <v>7.8951310861423218</v>
      </c>
      <c r="C36" s="572">
        <v>22.006767308693391</v>
      </c>
      <c r="D36" s="573">
        <v>6.7024128686327078</v>
      </c>
      <c r="E36" s="573">
        <v>7.6178451178451176</v>
      </c>
      <c r="F36" s="573">
        <v>7.7474053500950157</v>
      </c>
      <c r="G36" s="573">
        <v>5.6336088154269968</v>
      </c>
      <c r="H36" s="573">
        <f>Becas_Conalep!D30</f>
        <v>5.8712396454003777</v>
      </c>
      <c r="I36" s="573">
        <f>Becas_Conalep!G30</f>
        <v>7.1918268584487164</v>
      </c>
      <c r="J36" s="87">
        <v>23.567404150061837</v>
      </c>
      <c r="K36" s="88"/>
      <c r="N36" t="s">
        <v>31</v>
      </c>
      <c r="O36">
        <v>2.3926985693142576E-2</v>
      </c>
      <c r="P36">
        <f t="shared" si="0"/>
        <v>2.3926985693142577</v>
      </c>
    </row>
    <row r="37" spans="1:16" ht="14.1" customHeight="1">
      <c r="A37" s="571" t="s">
        <v>30</v>
      </c>
      <c r="B37" s="572">
        <v>9.5594020456333606</v>
      </c>
      <c r="C37" s="572">
        <v>26.38984214138641</v>
      </c>
      <c r="D37" s="573">
        <v>7.9552517091361086</v>
      </c>
      <c r="E37" s="573">
        <v>9.9368179207352103</v>
      </c>
      <c r="F37" s="573">
        <v>8.9691684833385246</v>
      </c>
      <c r="G37" s="573">
        <v>7.7823288472791106</v>
      </c>
      <c r="H37" s="573">
        <f>Becas_Conalep!D31</f>
        <v>8.0840229153405474</v>
      </c>
      <c r="I37" s="573">
        <f>Becas_Conalep!G31</f>
        <v>8.1626682270333522</v>
      </c>
      <c r="J37" s="87">
        <v>19.602977667493796</v>
      </c>
      <c r="K37" s="88"/>
      <c r="N37" t="s">
        <v>32</v>
      </c>
      <c r="O37">
        <v>4.9637835534725179E-2</v>
      </c>
      <c r="P37">
        <f t="shared" si="0"/>
        <v>4.9637835534725179</v>
      </c>
    </row>
    <row r="38" spans="1:16" ht="14.1" customHeight="1">
      <c r="A38" s="571" t="s">
        <v>31</v>
      </c>
      <c r="B38" s="572">
        <v>6.4689303449201443</v>
      </c>
      <c r="C38" s="572">
        <v>13.618254255704453</v>
      </c>
      <c r="D38" s="573">
        <v>4.2382889384595197</v>
      </c>
      <c r="E38" s="573">
        <v>5.6880278191753595</v>
      </c>
      <c r="F38" s="573">
        <v>4.9562289562289568</v>
      </c>
      <c r="G38" s="573">
        <v>3.9365235576331656</v>
      </c>
      <c r="H38" s="573">
        <f>Becas_Conalep!D32</f>
        <v>3.6708189769414257</v>
      </c>
      <c r="I38" s="573">
        <f>Becas_Conalep!G32</f>
        <v>4.6740895383901648</v>
      </c>
      <c r="J38" s="87">
        <v>16.921335597057158</v>
      </c>
      <c r="K38" s="88"/>
      <c r="N38" t="s">
        <v>33</v>
      </c>
      <c r="O38">
        <v>5.7162300102075535E-2</v>
      </c>
      <c r="P38">
        <f t="shared" si="0"/>
        <v>5.7162300102075534</v>
      </c>
    </row>
    <row r="39" spans="1:16" ht="14.1" customHeight="1">
      <c r="A39" s="571" t="s">
        <v>32</v>
      </c>
      <c r="B39" s="572">
        <v>8.9743589743589745</v>
      </c>
      <c r="C39" s="572">
        <v>16.605504587155963</v>
      </c>
      <c r="D39" s="573">
        <v>6.8627450980392162</v>
      </c>
      <c r="E39" s="573">
        <v>7.2796934865900385</v>
      </c>
      <c r="F39" s="573">
        <v>6.3702436938862768</v>
      </c>
      <c r="G39" s="573">
        <v>6.9444444444444446</v>
      </c>
      <c r="H39" s="573">
        <f>Becas_Conalep!D33</f>
        <v>6.6804550155118925</v>
      </c>
      <c r="I39" s="573">
        <f>Becas_Conalep!G33</f>
        <v>7.4707627858264969</v>
      </c>
      <c r="J39" s="87">
        <v>16.04317885724921</v>
      </c>
      <c r="K39" s="88"/>
      <c r="N39" t="s">
        <v>34</v>
      </c>
      <c r="O39">
        <v>3.8243868976161895E-2</v>
      </c>
      <c r="P39">
        <f t="shared" si="0"/>
        <v>3.8243868976161894</v>
      </c>
    </row>
    <row r="40" spans="1:16" ht="14.1" customHeight="1">
      <c r="A40" s="571" t="s">
        <v>33</v>
      </c>
      <c r="B40" s="572">
        <v>9.0474392852648791</v>
      </c>
      <c r="C40" s="572">
        <v>22.929515418502202</v>
      </c>
      <c r="D40" s="573">
        <v>7.1367677505784917</v>
      </c>
      <c r="E40" s="573">
        <v>6.865741829296967</v>
      </c>
      <c r="F40" s="573">
        <v>6.5192672141503465</v>
      </c>
      <c r="G40" s="573">
        <v>4.7873694932518456</v>
      </c>
      <c r="H40" s="573">
        <f>Becas_Conalep!D34</f>
        <v>5.0943920044419766</v>
      </c>
      <c r="I40" s="573">
        <f>Becas_Conalep!G34</f>
        <v>4.4537717150518832</v>
      </c>
      <c r="J40" s="87">
        <v>24.96238985600688</v>
      </c>
      <c r="K40" s="88"/>
      <c r="N40" t="s">
        <v>35</v>
      </c>
      <c r="O40">
        <v>7.185261003070624E-2</v>
      </c>
      <c r="P40">
        <f t="shared" si="0"/>
        <v>7.1852610030706243</v>
      </c>
    </row>
    <row r="41" spans="1:16" ht="14.1" customHeight="1">
      <c r="A41" s="571" t="s">
        <v>34</v>
      </c>
      <c r="B41" s="572">
        <v>10.222792701934537</v>
      </c>
      <c r="C41" s="572">
        <v>18.145986507996664</v>
      </c>
      <c r="D41" s="573">
        <v>5.0084459459459465</v>
      </c>
      <c r="E41" s="573">
        <v>4.5428652805468523</v>
      </c>
      <c r="F41" s="573">
        <v>3.914171186041028</v>
      </c>
      <c r="G41" s="573">
        <v>3.3734156646083848</v>
      </c>
      <c r="H41" s="573">
        <f>Becas_Conalep!D35</f>
        <v>3.4412097230073488</v>
      </c>
      <c r="I41" s="573">
        <f>Becas_Conalep!G35</f>
        <v>3.122340773712116</v>
      </c>
      <c r="J41" s="87">
        <v>18.310077519379846</v>
      </c>
      <c r="K41" s="88"/>
      <c r="N41" t="s">
        <v>36</v>
      </c>
      <c r="O41">
        <v>4.3944136768601011E-2</v>
      </c>
      <c r="P41">
        <f t="shared" si="0"/>
        <v>4.3944136768601014</v>
      </c>
    </row>
    <row r="42" spans="1:16" ht="14.1" customHeight="1">
      <c r="A42" s="571" t="s">
        <v>35</v>
      </c>
      <c r="B42" s="572">
        <v>11.551082914023189</v>
      </c>
      <c r="C42" s="572">
        <v>19.583333333333332</v>
      </c>
      <c r="D42" s="573">
        <v>7.1873782625633025</v>
      </c>
      <c r="E42" s="573">
        <v>6.3251437532671195</v>
      </c>
      <c r="F42" s="573">
        <v>5.8969940647137662</v>
      </c>
      <c r="G42" s="573">
        <v>4.8352435530085964</v>
      </c>
      <c r="H42" s="573">
        <f>Becas_Conalep!D36</f>
        <v>5.1024352531890225</v>
      </c>
      <c r="I42" s="573">
        <f>Becas_Conalep!G36</f>
        <v>6.244503078276165</v>
      </c>
      <c r="J42" s="87">
        <v>17.791636096845195</v>
      </c>
      <c r="K42" s="88"/>
      <c r="N42" t="s">
        <v>37</v>
      </c>
      <c r="O42">
        <v>6.2341428053642622E-2</v>
      </c>
      <c r="P42">
        <f t="shared" si="0"/>
        <v>6.2341428053642627</v>
      </c>
    </row>
    <row r="43" spans="1:16" ht="14.1" customHeight="1">
      <c r="A43" s="571" t="s">
        <v>36</v>
      </c>
      <c r="B43" s="572">
        <v>10.461975835110165</v>
      </c>
      <c r="C43" s="572">
        <v>19.334719334719335</v>
      </c>
      <c r="D43" s="573">
        <v>4.8409565823078715</v>
      </c>
      <c r="E43" s="573">
        <v>5.3531763660595288</v>
      </c>
      <c r="F43" s="573">
        <v>4.4224262928951186</v>
      </c>
      <c r="G43" s="573">
        <v>3.8302161496248184</v>
      </c>
      <c r="H43" s="573">
        <f>Becas_Conalep!D37</f>
        <v>3.7776708373435994</v>
      </c>
      <c r="I43" s="573">
        <f>Becas_Conalep!G37</f>
        <v>4.8007350407717926</v>
      </c>
      <c r="J43" s="87">
        <v>15.059055118110237</v>
      </c>
      <c r="K43" s="88"/>
      <c r="N43" t="s">
        <v>38</v>
      </c>
      <c r="O43">
        <v>5.3368121442125237E-2</v>
      </c>
      <c r="P43">
        <f t="shared" si="0"/>
        <v>5.3368121442125238</v>
      </c>
    </row>
    <row r="44" spans="1:16" ht="14.1" customHeight="1">
      <c r="A44" s="571" t="s">
        <v>37</v>
      </c>
      <c r="B44" s="572">
        <v>8.5060449050086362</v>
      </c>
      <c r="C44" s="572">
        <v>35.755701584847316</v>
      </c>
      <c r="D44" s="573">
        <v>8.0700418728587735</v>
      </c>
      <c r="E44" s="573">
        <v>16.292134831460675</v>
      </c>
      <c r="F44" s="573">
        <v>13.753361505954667</v>
      </c>
      <c r="G44" s="573">
        <v>14.723320158102768</v>
      </c>
      <c r="H44" s="573">
        <f>Becas_Conalep!D38</f>
        <v>14.404632645674992</v>
      </c>
      <c r="I44" s="573">
        <f>Becas_Conalep!G38</f>
        <v>12.426765340733889</v>
      </c>
      <c r="J44" s="87">
        <v>22.659780503550678</v>
      </c>
      <c r="K44" s="88"/>
      <c r="N44" t="s">
        <v>39</v>
      </c>
      <c r="O44">
        <v>6.1345496009122008E-2</v>
      </c>
      <c r="P44">
        <f t="shared" si="0"/>
        <v>6.1345496009122007</v>
      </c>
    </row>
    <row r="45" spans="1:16" ht="14.1" customHeight="1">
      <c r="A45" s="571" t="s">
        <v>38</v>
      </c>
      <c r="B45" s="572">
        <v>10.50153049211208</v>
      </c>
      <c r="C45" s="572">
        <v>19.941665766447013</v>
      </c>
      <c r="D45" s="573">
        <v>6.2711666472030831</v>
      </c>
      <c r="E45" s="573">
        <v>5.9397448268467894</v>
      </c>
      <c r="F45" s="573">
        <v>5.0259769595662984</v>
      </c>
      <c r="G45" s="573">
        <v>4.6441625456890989</v>
      </c>
      <c r="H45" s="573">
        <f>Becas_Conalep!D39</f>
        <v>4.6868008948545858</v>
      </c>
      <c r="I45" s="573">
        <f>Becas_Conalep!G39</f>
        <v>6.3960504662643993</v>
      </c>
      <c r="J45" s="87">
        <v>18.612576956904135</v>
      </c>
      <c r="K45" s="88"/>
      <c r="N45" t="s">
        <v>40</v>
      </c>
      <c r="O45">
        <v>0.10047846889952153</v>
      </c>
      <c r="P45">
        <f t="shared" si="0"/>
        <v>10.047846889952153</v>
      </c>
    </row>
    <row r="46" spans="1:16" ht="14.1" customHeight="1">
      <c r="A46" s="571" t="s">
        <v>39</v>
      </c>
      <c r="B46" s="572">
        <v>10.1620029455081</v>
      </c>
      <c r="C46" s="572">
        <v>26.273172810568933</v>
      </c>
      <c r="D46" s="573">
        <v>6.9861173309449169</v>
      </c>
      <c r="E46" s="573">
        <v>7.4602190535234554</v>
      </c>
      <c r="F46" s="573">
        <v>6.7881153762741269</v>
      </c>
      <c r="G46" s="573">
        <v>5.2600703949941341</v>
      </c>
      <c r="H46" s="573">
        <f>Becas_Conalep!D40</f>
        <v>5.5157894736842108</v>
      </c>
      <c r="I46" s="573">
        <f>Becas_Conalep!G40</f>
        <v>2.2061620387980221</v>
      </c>
      <c r="J46" s="87">
        <v>21.570725444040232</v>
      </c>
      <c r="K46" s="88"/>
      <c r="N46" t="s">
        <v>108</v>
      </c>
      <c r="O46">
        <v>4.6256123163051083E-2</v>
      </c>
      <c r="P46">
        <f t="shared" si="0"/>
        <v>4.6256123163051086</v>
      </c>
    </row>
    <row r="47" spans="1:16" ht="14.1" customHeight="1">
      <c r="A47" s="571" t="s">
        <v>40</v>
      </c>
      <c r="B47" s="572">
        <v>9.5051060487038477</v>
      </c>
      <c r="C47" s="572">
        <v>29.030226700251887</v>
      </c>
      <c r="D47" s="573">
        <v>8.7780898876404496</v>
      </c>
      <c r="E47" s="573">
        <v>12.449098312972659</v>
      </c>
      <c r="F47" s="573">
        <v>11.593220338983052</v>
      </c>
      <c r="G47" s="573">
        <v>11.180124223602485</v>
      </c>
      <c r="H47" s="573">
        <f>Becas_Conalep!D41</f>
        <v>12.574404761904761</v>
      </c>
      <c r="I47" s="573">
        <f>Becas_Conalep!G41</f>
        <v>9.536082474226804</v>
      </c>
      <c r="J47" s="87"/>
      <c r="K47" s="88"/>
    </row>
    <row r="48" spans="1:16" ht="14.1" customHeight="1">
      <c r="A48" s="574" t="s">
        <v>41</v>
      </c>
      <c r="B48" s="506"/>
      <c r="C48" s="506"/>
      <c r="D48" s="575">
        <v>5.8</v>
      </c>
      <c r="E48" s="575">
        <v>6.0560672712905852</v>
      </c>
      <c r="F48" s="575">
        <v>5.5652324249562382</v>
      </c>
      <c r="G48" s="575">
        <v>4.5982646589626865</v>
      </c>
      <c r="H48" s="575">
        <f>Becas_Conalep!D42</f>
        <v>4.662391775815844</v>
      </c>
      <c r="I48" s="575">
        <f>Becas_Conalep!G42</f>
        <v>5.25640829326555</v>
      </c>
      <c r="J48" s="87"/>
      <c r="K48" s="88"/>
    </row>
    <row r="49" spans="1:16" ht="14.1" customHeight="1">
      <c r="A49" s="571" t="s">
        <v>78</v>
      </c>
      <c r="B49" s="572">
        <v>4.1313670118188472</v>
      </c>
      <c r="C49" s="572">
        <v>21.032509055135716</v>
      </c>
      <c r="D49" s="573">
        <v>2.7431890917892585</v>
      </c>
      <c r="E49" s="573">
        <v>3.8185407879386157</v>
      </c>
      <c r="F49" s="573">
        <v>5.7718959754341155</v>
      </c>
      <c r="G49" s="573">
        <v>4.185754064492949</v>
      </c>
      <c r="H49" s="573">
        <f>Becas_Conalep!D43</f>
        <v>3.7134858169140563</v>
      </c>
      <c r="I49" s="573">
        <f>Becas_Conalep!G43</f>
        <v>5.3401791368859133</v>
      </c>
      <c r="J49" s="87"/>
      <c r="K49" s="88"/>
    </row>
    <row r="50" spans="1:16" ht="14.1" customHeight="1">
      <c r="A50" s="571" t="s">
        <v>43</v>
      </c>
      <c r="B50" s="572">
        <v>8.4961462627711057</v>
      </c>
      <c r="C50" s="572">
        <v>13.785659213569776</v>
      </c>
      <c r="D50" s="573">
        <v>9.5796847635726792</v>
      </c>
      <c r="E50" s="573">
        <v>12.252023488335185</v>
      </c>
      <c r="F50" s="573">
        <v>11.240647294240473</v>
      </c>
      <c r="G50" s="573">
        <v>13.105502429847938</v>
      </c>
      <c r="H50" s="573">
        <f>Becas_Conalep!D44</f>
        <v>12.119658119658119</v>
      </c>
      <c r="I50" s="573">
        <f>Becas_Conalep!G44</f>
        <v>12.695924764890282</v>
      </c>
      <c r="J50" s="87"/>
      <c r="K50" s="88"/>
    </row>
    <row r="51" spans="1:16" ht="13.5" customHeight="1">
      <c r="A51" s="574" t="s">
        <v>44</v>
      </c>
      <c r="B51" s="576"/>
      <c r="C51" s="576"/>
      <c r="D51" s="575">
        <v>3.653276758445434</v>
      </c>
      <c r="E51" s="575">
        <v>4.8630904409018534</v>
      </c>
      <c r="F51" s="575">
        <v>6.5106002914492551</v>
      </c>
      <c r="G51" s="575">
        <v>5.3033725521007247</v>
      </c>
      <c r="H51" s="575">
        <f>Becas_Conalep!D45</f>
        <v>4.8384882869692527</v>
      </c>
      <c r="I51" s="575">
        <f>Becas_Conalep!G45</f>
        <v>6.2677893738140424</v>
      </c>
      <c r="J51" s="87">
        <v>30.926662876634452</v>
      </c>
      <c r="K51" s="88"/>
      <c r="N51" t="s">
        <v>42</v>
      </c>
      <c r="O51">
        <v>2.3000745394526675E-2</v>
      </c>
      <c r="P51">
        <f t="shared" si="0"/>
        <v>2.3000745394526674</v>
      </c>
    </row>
    <row r="52" spans="1:16" ht="11.25" customHeight="1">
      <c r="A52" s="89"/>
      <c r="B52" s="10"/>
      <c r="C52" s="10"/>
      <c r="D52" s="10"/>
      <c r="E52" s="10"/>
      <c r="F52" s="10"/>
      <c r="G52" s="10"/>
      <c r="H52" s="10"/>
      <c r="I52" s="10"/>
      <c r="J52" s="10"/>
      <c r="K52" s="10"/>
      <c r="N52" t="s">
        <v>43</v>
      </c>
      <c r="O52">
        <v>7.7836411609498682E-2</v>
      </c>
      <c r="P52">
        <f t="shared" si="0"/>
        <v>7.7836411609498679</v>
      </c>
    </row>
    <row r="53" spans="1:16" ht="15.75">
      <c r="A53" s="89" t="s">
        <v>449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N53" t="s">
        <v>109</v>
      </c>
      <c r="O53">
        <v>3.0622535986063997E-2</v>
      </c>
      <c r="P53">
        <f t="shared" si="0"/>
        <v>3.0622535986063997</v>
      </c>
    </row>
    <row r="54" spans="1:16" ht="15.7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N54" t="s">
        <v>110</v>
      </c>
      <c r="O54">
        <v>4.3751010034230979E-2</v>
      </c>
      <c r="P54">
        <f t="shared" si="0"/>
        <v>4.3751010034230982</v>
      </c>
    </row>
    <row r="55" spans="1:16" ht="15.7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</row>
    <row r="56" spans="1:16" ht="15.7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</row>
    <row r="57" spans="1:16" ht="15.7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</row>
    <row r="58" spans="1:16" ht="15.7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</row>
    <row r="59" spans="1:16" ht="15.7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</row>
    <row r="60" spans="1:16" ht="15.7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</row>
    <row r="61" spans="1:16" ht="15.7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</row>
    <row r="62" spans="1:16" ht="15.7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</row>
    <row r="63" spans="1:16" ht="15.7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</row>
    <row r="64" spans="1:16" ht="15.7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</row>
    <row r="65" spans="1:11" ht="15.7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</row>
    <row r="66" spans="1:11" ht="15.7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</row>
    <row r="67" spans="1:11" ht="15.7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</row>
    <row r="68" spans="1:11" ht="15.7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</row>
    <row r="69" spans="1:11" ht="15.7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</row>
    <row r="70" spans="1:11" ht="15.7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</row>
    <row r="71" spans="1:11" ht="15.7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</row>
    <row r="72" spans="1:11" ht="15.7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</row>
    <row r="73" spans="1:11" ht="15.7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</row>
    <row r="74" spans="1:11" ht="15.7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</row>
    <row r="75" spans="1:11" ht="15.7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</row>
    <row r="76" spans="1:11" ht="15.7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</row>
    <row r="77" spans="1:11" ht="15.7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</row>
    <row r="78" spans="1:11" ht="15.7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</row>
    <row r="79" spans="1:11" ht="15.7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</row>
    <row r="80" spans="1:11" ht="15.7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</row>
    <row r="81" spans="1:11" ht="15.7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</row>
    <row r="82" spans="1:11" ht="15.7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</row>
    <row r="83" spans="1:11" ht="15.7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</row>
    <row r="84" spans="1:11" ht="15.7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</row>
    <row r="85" spans="1:11" ht="15.7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</row>
    <row r="86" spans="1:11" ht="15.7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</row>
    <row r="87" spans="1:11" ht="15.7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</row>
    <row r="88" spans="1:11" ht="15.7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</row>
    <row r="89" spans="1:11" ht="15.7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</row>
    <row r="90" spans="1:11" ht="15.7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</row>
    <row r="91" spans="1:11" ht="15.7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</row>
    <row r="92" spans="1:11" ht="15.7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</row>
    <row r="93" spans="1:11" ht="15.7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</row>
    <row r="94" spans="1:11" ht="15.7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</row>
    <row r="95" spans="1:11" ht="15.7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</row>
    <row r="96" spans="1:11" ht="15.7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</row>
    <row r="97" spans="1:11" ht="15.7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</row>
    <row r="98" spans="1:11" ht="15.7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</row>
    <row r="99" spans="1:11" ht="15.7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</row>
    <row r="100" spans="1:11" ht="15.7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</row>
    <row r="101" spans="1:11" ht="15.7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</row>
    <row r="102" spans="1:11" ht="15.7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</row>
    <row r="103" spans="1:11" ht="15.7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</row>
    <row r="104" spans="1:11" ht="15.7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</row>
    <row r="105" spans="1:11" ht="15.7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</row>
    <row r="106" spans="1:11" ht="15.7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</row>
    <row r="107" spans="1:11" ht="15.7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</row>
    <row r="108" spans="1:11" ht="15.7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</row>
    <row r="109" spans="1:11" ht="15.7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</row>
    <row r="110" spans="1:11" ht="15.7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</row>
    <row r="111" spans="1:11" ht="15.7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</row>
    <row r="112" spans="1:11" ht="15.7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</row>
    <row r="113" spans="1:11" ht="15.7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</row>
    <row r="114" spans="1:11" ht="15.7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</row>
    <row r="115" spans="1:11" ht="15.7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</row>
    <row r="116" spans="1:11" ht="15.7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</row>
    <row r="117" spans="1:11" ht="15.7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</row>
    <row r="118" spans="1:11" ht="15.7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</row>
    <row r="119" spans="1:11" ht="15.7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</row>
    <row r="120" spans="1:11" ht="15.7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</row>
    <row r="121" spans="1:11" ht="15.7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</row>
    <row r="122" spans="1:11" ht="15.7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</row>
    <row r="123" spans="1:11" ht="15.7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</row>
    <row r="124" spans="1:11" ht="15.7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</row>
    <row r="125" spans="1:11" ht="15.7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</row>
    <row r="126" spans="1:11" ht="15.7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</row>
    <row r="127" spans="1:11" ht="15.7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</row>
    <row r="128" spans="1:11" ht="15.7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</row>
    <row r="129" spans="1:11" ht="15.7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</row>
    <row r="130" spans="1:11" ht="15.7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</row>
    <row r="131" spans="1:11" ht="15.7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</row>
    <row r="132" spans="1:11" ht="15.7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</row>
    <row r="133" spans="1:11" ht="15.7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</row>
    <row r="134" spans="1:11" ht="15.7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</row>
    <row r="135" spans="1:11" ht="15.7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</row>
    <row r="136" spans="1:11" ht="15.7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</row>
    <row r="137" spans="1:11" ht="15.7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</row>
    <row r="138" spans="1:11" ht="15.7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</row>
    <row r="139" spans="1:11" ht="15.7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</row>
    <row r="140" spans="1:11" ht="15.7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</row>
    <row r="141" spans="1:11" ht="15.7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</row>
    <row r="142" spans="1:11" ht="15.7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</row>
    <row r="143" spans="1:11" ht="15.7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</row>
    <row r="144" spans="1:11" ht="15.7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</row>
    <row r="145" spans="1:11" ht="15.7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</row>
    <row r="146" spans="1:11" ht="15.7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</row>
    <row r="147" spans="1:11" ht="15.7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</row>
    <row r="148" spans="1:11" ht="15.7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</row>
    <row r="149" spans="1:11" ht="15.7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</row>
    <row r="150" spans="1:11" ht="15.7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</row>
    <row r="151" spans="1:11" ht="15.7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</row>
    <row r="152" spans="1:11" ht="15.7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</row>
    <row r="153" spans="1:11" ht="15.7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</row>
    <row r="154" spans="1:11" ht="15.7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</row>
    <row r="155" spans="1:11" ht="15.7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</row>
    <row r="156" spans="1:11" ht="15.7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</row>
    <row r="157" spans="1:11" ht="15.7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</row>
    <row r="158" spans="1:11" ht="15.7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</row>
    <row r="159" spans="1:11" ht="15.7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</row>
    <row r="160" spans="1:11" ht="15.7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</row>
    <row r="161" spans="1:11" ht="15.7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</row>
    <row r="162" spans="1:11" ht="15.7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</row>
    <row r="163" spans="1:11" ht="15.7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</row>
    <row r="164" spans="1:11" ht="15.7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</row>
    <row r="165" spans="1:11" ht="15.7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</row>
  </sheetData>
  <dataConsolidate/>
  <mergeCells count="5">
    <mergeCell ref="A5:J5"/>
    <mergeCell ref="B16:C16"/>
    <mergeCell ref="D16:E16"/>
    <mergeCell ref="F16:G16"/>
    <mergeCell ref="H16:I16"/>
  </mergeCells>
  <printOptions horizontalCentered="1"/>
  <pageMargins left="0.59055118110236227" right="0.59055118110236227" top="0.35433070866141736" bottom="0.35433070866141736" header="0.31496062992125984" footer="0.31496062992125984"/>
  <pageSetup scale="86" orientation="portrait" r:id="rId1"/>
  <drawing r:id="rId2"/>
  <legacyDrawingHF r:id="rId3"/>
  <tableParts count="2">
    <tablePart r:id="rId4"/>
    <tablePart r:id="rId5"/>
  </tablePar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5"/>
  <dimension ref="A1:G50"/>
  <sheetViews>
    <sheetView topLeftCell="A24" workbookViewId="0">
      <selection activeCell="E43" sqref="E43:E44"/>
    </sheetView>
  </sheetViews>
  <sheetFormatPr baseColWidth="10" defaultRowHeight="14.25"/>
  <cols>
    <col min="1" max="1" width="15.5703125" style="288" customWidth="1"/>
    <col min="2" max="7" width="13.42578125" style="288" customWidth="1"/>
    <col min="8" max="16384" width="11.42578125" style="287"/>
  </cols>
  <sheetData>
    <row r="1" spans="1:7">
      <c r="A1" s="296"/>
      <c r="B1" s="296"/>
      <c r="C1" s="296"/>
      <c r="D1" s="296"/>
      <c r="E1" s="296"/>
      <c r="F1" s="296"/>
      <c r="G1" s="296"/>
    </row>
    <row r="2" spans="1:7">
      <c r="A2" s="296"/>
      <c r="B2" s="296"/>
      <c r="C2" s="296"/>
      <c r="D2" s="296"/>
      <c r="E2" s="296"/>
      <c r="F2" s="296"/>
      <c r="G2" s="296"/>
    </row>
    <row r="3" spans="1:7">
      <c r="A3" s="296"/>
      <c r="B3" s="296"/>
      <c r="C3" s="296"/>
      <c r="D3" s="296"/>
      <c r="E3" s="296"/>
      <c r="F3" s="296"/>
      <c r="G3" s="296"/>
    </row>
    <row r="4" spans="1:7">
      <c r="A4" s="308"/>
      <c r="B4" s="308"/>
      <c r="C4" s="308"/>
      <c r="D4" s="308"/>
      <c r="E4" s="308"/>
      <c r="F4" s="308"/>
      <c r="G4" s="308"/>
    </row>
    <row r="5" spans="1:7">
      <c r="A5" s="293"/>
      <c r="B5" s="293"/>
      <c r="C5" s="293"/>
      <c r="D5" s="293"/>
      <c r="E5" s="293"/>
      <c r="F5" s="293"/>
      <c r="G5" s="293"/>
    </row>
    <row r="6" spans="1:7">
      <c r="A6" s="306"/>
      <c r="B6" s="306"/>
      <c r="C6" s="306"/>
      <c r="D6" s="306"/>
      <c r="E6" s="306"/>
      <c r="F6" s="293"/>
      <c r="G6" s="306"/>
    </row>
    <row r="7" spans="1:7" ht="12.75" customHeight="1">
      <c r="A7" s="773" t="s">
        <v>283</v>
      </c>
      <c r="B7" s="774"/>
      <c r="C7" s="774"/>
      <c r="D7" s="774"/>
      <c r="E7" s="774"/>
      <c r="F7" s="774"/>
      <c r="G7" s="774"/>
    </row>
    <row r="8" spans="1:7" ht="9.75" customHeight="1">
      <c r="A8" s="305"/>
      <c r="B8" s="305"/>
      <c r="C8" s="305"/>
      <c r="D8" s="305"/>
      <c r="E8" s="305"/>
      <c r="F8" s="305"/>
      <c r="G8" s="305"/>
    </row>
    <row r="9" spans="1:7" ht="10.5" customHeight="1">
      <c r="A9" s="305"/>
      <c r="B9" s="305"/>
      <c r="C9" s="305"/>
      <c r="D9" s="305"/>
      <c r="E9" s="305"/>
      <c r="F9" s="305"/>
      <c r="G9" s="305"/>
    </row>
    <row r="10" spans="1:7" ht="15.75" customHeight="1">
      <c r="A10" s="775" t="s">
        <v>61</v>
      </c>
      <c r="B10" s="319" t="s">
        <v>284</v>
      </c>
      <c r="C10" s="320"/>
      <c r="D10" s="321"/>
      <c r="E10" s="319" t="s">
        <v>285</v>
      </c>
      <c r="F10" s="320"/>
      <c r="G10" s="321"/>
    </row>
    <row r="11" spans="1:7" ht="33.75" customHeight="1">
      <c r="A11" s="776"/>
      <c r="B11" s="316" t="s">
        <v>286</v>
      </c>
      <c r="C11" s="322" t="s">
        <v>88</v>
      </c>
      <c r="D11" s="322" t="s">
        <v>89</v>
      </c>
      <c r="E11" s="316" t="s">
        <v>287</v>
      </c>
      <c r="F11" s="322" t="s">
        <v>90</v>
      </c>
      <c r="G11" s="290" t="s">
        <v>91</v>
      </c>
    </row>
    <row r="12" spans="1:7" ht="12.75" customHeight="1">
      <c r="A12" s="289" t="s">
        <v>9</v>
      </c>
      <c r="B12" s="309">
        <v>4462</v>
      </c>
      <c r="C12" s="309">
        <v>287</v>
      </c>
      <c r="D12" s="310">
        <f>IF(B12=0,0,(C12/B12*100))</f>
        <v>6.4320932317346475</v>
      </c>
      <c r="E12" s="309">
        <v>4662</v>
      </c>
      <c r="F12" s="309">
        <v>236</v>
      </c>
      <c r="G12" s="310">
        <f>IF(E12=0,0,(F12/E12*100))</f>
        <v>5.0622050622050621</v>
      </c>
    </row>
    <row r="13" spans="1:7" ht="12.75" customHeight="1">
      <c r="A13" s="289" t="s">
        <v>12</v>
      </c>
      <c r="B13" s="309">
        <v>7058</v>
      </c>
      <c r="C13" s="309">
        <v>275</v>
      </c>
      <c r="D13" s="310">
        <f t="shared" ref="D13:D44" si="0">IF(B13=0,0,(C13/B13*100))</f>
        <v>3.8962879002550297</v>
      </c>
      <c r="E13" s="309">
        <v>8249</v>
      </c>
      <c r="F13" s="309">
        <v>399</v>
      </c>
      <c r="G13" s="310">
        <f t="shared" ref="G13:G44" si="1">IF(E13=0,0,(F13/E13*100))</f>
        <v>4.8369499333252515</v>
      </c>
    </row>
    <row r="14" spans="1:7" ht="12.75" customHeight="1">
      <c r="A14" s="289" t="s">
        <v>13</v>
      </c>
      <c r="B14" s="309">
        <v>1670</v>
      </c>
      <c r="C14" s="309">
        <v>153</v>
      </c>
      <c r="D14" s="310">
        <f t="shared" si="0"/>
        <v>9.1616766467065869</v>
      </c>
      <c r="E14" s="309">
        <v>1664</v>
      </c>
      <c r="F14" s="309">
        <v>148</v>
      </c>
      <c r="G14" s="310">
        <f t="shared" si="1"/>
        <v>8.8942307692307701</v>
      </c>
    </row>
    <row r="15" spans="1:7" ht="12.75" customHeight="1">
      <c r="A15" s="289" t="s">
        <v>14</v>
      </c>
      <c r="B15" s="309">
        <v>1617</v>
      </c>
      <c r="C15" s="309">
        <v>152</v>
      </c>
      <c r="D15" s="310">
        <f t="shared" si="0"/>
        <v>9.400123685837972</v>
      </c>
      <c r="E15" s="309">
        <v>1809</v>
      </c>
      <c r="F15" s="309">
        <v>202</v>
      </c>
      <c r="G15" s="310">
        <f t="shared" si="1"/>
        <v>11.166390270867883</v>
      </c>
    </row>
    <row r="16" spans="1:7" ht="12.75" customHeight="1">
      <c r="A16" s="289" t="s">
        <v>15</v>
      </c>
      <c r="B16" s="309">
        <v>7072</v>
      </c>
      <c r="C16" s="309">
        <v>382</v>
      </c>
      <c r="D16" s="310">
        <f t="shared" si="0"/>
        <v>5.4015837104072402</v>
      </c>
      <c r="E16" s="309">
        <v>7408</v>
      </c>
      <c r="F16" s="309">
        <v>462</v>
      </c>
      <c r="G16" s="310">
        <f t="shared" si="1"/>
        <v>6.2365010799136069</v>
      </c>
    </row>
    <row r="17" spans="1:7" ht="12.75" customHeight="1">
      <c r="A17" s="289" t="s">
        <v>16</v>
      </c>
      <c r="B17" s="309">
        <v>8087</v>
      </c>
      <c r="C17" s="309">
        <v>294</v>
      </c>
      <c r="D17" s="310">
        <f t="shared" si="0"/>
        <v>3.6354643254606156</v>
      </c>
      <c r="E17" s="309">
        <v>9203</v>
      </c>
      <c r="F17" s="309">
        <v>391</v>
      </c>
      <c r="G17" s="310">
        <f t="shared" si="1"/>
        <v>4.2486145822014567</v>
      </c>
    </row>
    <row r="18" spans="1:7" ht="12.75" customHeight="1">
      <c r="A18" s="289" t="s">
        <v>17</v>
      </c>
      <c r="B18" s="309">
        <v>8669</v>
      </c>
      <c r="C18" s="309">
        <v>357</v>
      </c>
      <c r="D18" s="310">
        <f t="shared" si="0"/>
        <v>4.1181220440650597</v>
      </c>
      <c r="E18" s="309">
        <v>10066</v>
      </c>
      <c r="F18" s="309">
        <v>536</v>
      </c>
      <c r="G18" s="310">
        <f t="shared" si="1"/>
        <v>5.3248559507252136</v>
      </c>
    </row>
    <row r="19" spans="1:7" ht="12.75" customHeight="1">
      <c r="A19" s="289" t="s">
        <v>18</v>
      </c>
      <c r="B19" s="309">
        <v>1681</v>
      </c>
      <c r="C19" s="309">
        <v>237</v>
      </c>
      <c r="D19" s="310">
        <f t="shared" si="0"/>
        <v>14.098750743604995</v>
      </c>
      <c r="E19" s="309">
        <v>1866</v>
      </c>
      <c r="F19" s="309">
        <v>204</v>
      </c>
      <c r="G19" s="310">
        <f t="shared" si="1"/>
        <v>10.932475884244374</v>
      </c>
    </row>
    <row r="20" spans="1:7" ht="12.75" customHeight="1">
      <c r="A20" s="289" t="s">
        <v>19</v>
      </c>
      <c r="B20" s="309">
        <v>1787</v>
      </c>
      <c r="C20" s="309">
        <v>164</v>
      </c>
      <c r="D20" s="310">
        <f t="shared" si="0"/>
        <v>9.1773922775601555</v>
      </c>
      <c r="E20" s="309">
        <v>2067</v>
      </c>
      <c r="F20" s="309">
        <v>181</v>
      </c>
      <c r="G20" s="310">
        <f t="shared" si="1"/>
        <v>8.7566521528785675</v>
      </c>
    </row>
    <row r="21" spans="1:7" ht="12.75" customHeight="1">
      <c r="A21" s="289" t="s">
        <v>20</v>
      </c>
      <c r="B21" s="309">
        <v>16023</v>
      </c>
      <c r="C21" s="309">
        <v>753</v>
      </c>
      <c r="D21" s="310">
        <f t="shared" si="0"/>
        <v>4.6994944766897584</v>
      </c>
      <c r="E21" s="309">
        <v>18067</v>
      </c>
      <c r="F21" s="309">
        <v>1087</v>
      </c>
      <c r="G21" s="310">
        <f t="shared" si="1"/>
        <v>6.0164941606243429</v>
      </c>
    </row>
    <row r="22" spans="1:7" ht="12.75" customHeight="1">
      <c r="A22" s="289" t="s">
        <v>21</v>
      </c>
      <c r="B22" s="309">
        <v>5745</v>
      </c>
      <c r="C22" s="309">
        <v>239</v>
      </c>
      <c r="D22" s="310">
        <f t="shared" si="0"/>
        <v>4.1601392515230637</v>
      </c>
      <c r="E22" s="309">
        <v>6152</v>
      </c>
      <c r="F22" s="309">
        <v>327</v>
      </c>
      <c r="G22" s="310">
        <f t="shared" si="1"/>
        <v>5.3153446033810141</v>
      </c>
    </row>
    <row r="23" spans="1:7" ht="12.75" customHeight="1">
      <c r="A23" s="289" t="s">
        <v>22</v>
      </c>
      <c r="B23" s="309">
        <v>3220</v>
      </c>
      <c r="C23" s="309">
        <v>251</v>
      </c>
      <c r="D23" s="310">
        <f t="shared" si="0"/>
        <v>7.7950310559006208</v>
      </c>
      <c r="E23" s="309">
        <v>3648</v>
      </c>
      <c r="F23" s="309">
        <v>251</v>
      </c>
      <c r="G23" s="310">
        <f t="shared" si="1"/>
        <v>6.880482456140351</v>
      </c>
    </row>
    <row r="24" spans="1:7" ht="12.75" customHeight="1">
      <c r="A24" s="289" t="s">
        <v>23</v>
      </c>
      <c r="B24" s="309">
        <v>13241</v>
      </c>
      <c r="C24" s="309">
        <v>705</v>
      </c>
      <c r="D24" s="310">
        <f t="shared" si="0"/>
        <v>5.3243712710520352</v>
      </c>
      <c r="E24" s="309">
        <v>14856</v>
      </c>
      <c r="F24" s="309">
        <v>920</v>
      </c>
      <c r="G24" s="310">
        <f t="shared" si="1"/>
        <v>6.1927840603123316</v>
      </c>
    </row>
    <row r="25" spans="1:7" ht="12.75" customHeight="1">
      <c r="A25" s="289" t="s">
        <v>24</v>
      </c>
      <c r="B25" s="309">
        <v>43524</v>
      </c>
      <c r="C25" s="309">
        <v>1395</v>
      </c>
      <c r="D25" s="310">
        <f t="shared" si="0"/>
        <v>3.2051282051282048</v>
      </c>
      <c r="E25" s="309">
        <v>48591</v>
      </c>
      <c r="F25" s="309">
        <v>2033</v>
      </c>
      <c r="G25" s="310">
        <f t="shared" si="1"/>
        <v>4.183902368751415</v>
      </c>
    </row>
    <row r="26" spans="1:7" ht="12.75" customHeight="1">
      <c r="A26" s="289" t="s">
        <v>25</v>
      </c>
      <c r="B26" s="309">
        <v>10085</v>
      </c>
      <c r="C26" s="309">
        <v>357</v>
      </c>
      <c r="D26" s="310">
        <f t="shared" si="0"/>
        <v>3.5399107585523053</v>
      </c>
      <c r="E26" s="309">
        <v>11181</v>
      </c>
      <c r="F26" s="309">
        <v>481</v>
      </c>
      <c r="G26" s="310">
        <f t="shared" si="1"/>
        <v>4.3019407924157056</v>
      </c>
    </row>
    <row r="27" spans="1:7" ht="12.75" customHeight="1">
      <c r="A27" s="289" t="s">
        <v>26</v>
      </c>
      <c r="B27" s="309">
        <v>4169</v>
      </c>
      <c r="C27" s="309">
        <v>6</v>
      </c>
      <c r="D27" s="310">
        <f t="shared" si="0"/>
        <v>0.14391940513312546</v>
      </c>
      <c r="E27" s="309">
        <v>4697</v>
      </c>
      <c r="F27" s="309">
        <v>0</v>
      </c>
      <c r="G27" s="310">
        <f t="shared" si="1"/>
        <v>0</v>
      </c>
    </row>
    <row r="28" spans="1:7" ht="12.75" customHeight="1">
      <c r="A28" s="289" t="s">
        <v>27</v>
      </c>
      <c r="B28" s="309">
        <v>2799</v>
      </c>
      <c r="C28" s="309">
        <v>316</v>
      </c>
      <c r="D28" s="310">
        <f t="shared" si="0"/>
        <v>11.289746337977849</v>
      </c>
      <c r="E28" s="309">
        <v>3065</v>
      </c>
      <c r="F28" s="309">
        <v>360</v>
      </c>
      <c r="G28" s="310">
        <f t="shared" si="1"/>
        <v>11.745513866231647</v>
      </c>
    </row>
    <row r="29" spans="1:7" ht="12.75" customHeight="1">
      <c r="A29" s="289" t="s">
        <v>28</v>
      </c>
      <c r="B29" s="309">
        <v>18284</v>
      </c>
      <c r="C29" s="309">
        <v>660</v>
      </c>
      <c r="D29" s="310">
        <f t="shared" si="0"/>
        <v>3.6097134106322466</v>
      </c>
      <c r="E29" s="309">
        <v>21351</v>
      </c>
      <c r="F29" s="309">
        <v>986</v>
      </c>
      <c r="G29" s="310">
        <f t="shared" si="1"/>
        <v>4.6180506767832892</v>
      </c>
    </row>
    <row r="30" spans="1:7" ht="12.75" customHeight="1">
      <c r="A30" s="289" t="s">
        <v>29</v>
      </c>
      <c r="B30" s="309">
        <v>6881</v>
      </c>
      <c r="C30" s="309">
        <v>404</v>
      </c>
      <c r="D30" s="310">
        <f t="shared" si="0"/>
        <v>5.8712396454003777</v>
      </c>
      <c r="E30" s="309">
        <v>7439</v>
      </c>
      <c r="F30" s="309">
        <v>535</v>
      </c>
      <c r="G30" s="310">
        <f t="shared" si="1"/>
        <v>7.1918268584487164</v>
      </c>
    </row>
    <row r="31" spans="1:7" ht="12.75" customHeight="1">
      <c r="A31" s="289" t="s">
        <v>30</v>
      </c>
      <c r="B31" s="309">
        <v>3142</v>
      </c>
      <c r="C31" s="309">
        <v>254</v>
      </c>
      <c r="D31" s="310">
        <f t="shared" si="0"/>
        <v>8.0840229153405474</v>
      </c>
      <c r="E31" s="309">
        <v>3418</v>
      </c>
      <c r="F31" s="309">
        <v>279</v>
      </c>
      <c r="G31" s="310">
        <f t="shared" si="1"/>
        <v>8.1626682270333522</v>
      </c>
    </row>
    <row r="32" spans="1:7" ht="12.75" customHeight="1">
      <c r="A32" s="289" t="s">
        <v>31</v>
      </c>
      <c r="B32" s="309">
        <v>7546</v>
      </c>
      <c r="C32" s="309">
        <v>277</v>
      </c>
      <c r="D32" s="310">
        <f t="shared" si="0"/>
        <v>3.6708189769414257</v>
      </c>
      <c r="E32" s="309">
        <v>8622</v>
      </c>
      <c r="F32" s="309">
        <v>403</v>
      </c>
      <c r="G32" s="310">
        <f t="shared" si="1"/>
        <v>4.6740895383901648</v>
      </c>
    </row>
    <row r="33" spans="1:7" ht="12.75" customHeight="1">
      <c r="A33" s="289" t="s">
        <v>32</v>
      </c>
      <c r="B33" s="309">
        <v>4835</v>
      </c>
      <c r="C33" s="309">
        <v>323</v>
      </c>
      <c r="D33" s="310">
        <f t="shared" si="0"/>
        <v>6.6804550155118925</v>
      </c>
      <c r="E33" s="309">
        <v>5729</v>
      </c>
      <c r="F33" s="309">
        <v>428</v>
      </c>
      <c r="G33" s="310">
        <f t="shared" si="1"/>
        <v>7.4707627858264969</v>
      </c>
    </row>
    <row r="34" spans="1:7" ht="12.75" customHeight="1">
      <c r="A34" s="289" t="s">
        <v>33</v>
      </c>
      <c r="B34" s="309">
        <v>7204</v>
      </c>
      <c r="C34" s="309">
        <v>367</v>
      </c>
      <c r="D34" s="310">
        <f t="shared" si="0"/>
        <v>5.0943920044419766</v>
      </c>
      <c r="E34" s="309">
        <v>8577</v>
      </c>
      <c r="F34" s="309">
        <v>382</v>
      </c>
      <c r="G34" s="310">
        <f t="shared" si="1"/>
        <v>4.4537717150518832</v>
      </c>
    </row>
    <row r="35" spans="1:7" ht="12.75" customHeight="1">
      <c r="A35" s="289" t="s">
        <v>34</v>
      </c>
      <c r="B35" s="309">
        <v>14152</v>
      </c>
      <c r="C35" s="309">
        <v>487</v>
      </c>
      <c r="D35" s="310">
        <f t="shared" si="0"/>
        <v>3.4412097230073488</v>
      </c>
      <c r="E35" s="309">
        <v>15277</v>
      </c>
      <c r="F35" s="309">
        <v>477</v>
      </c>
      <c r="G35" s="310">
        <f t="shared" si="1"/>
        <v>3.122340773712116</v>
      </c>
    </row>
    <row r="36" spans="1:7" ht="12.75" customHeight="1">
      <c r="A36" s="289" t="s">
        <v>35</v>
      </c>
      <c r="B36" s="309">
        <v>5174</v>
      </c>
      <c r="C36" s="309">
        <v>264</v>
      </c>
      <c r="D36" s="310">
        <f t="shared" si="0"/>
        <v>5.1024352531890225</v>
      </c>
      <c r="E36" s="309">
        <v>5685</v>
      </c>
      <c r="F36" s="309">
        <v>355</v>
      </c>
      <c r="G36" s="310">
        <f t="shared" si="1"/>
        <v>6.244503078276165</v>
      </c>
    </row>
    <row r="37" spans="1:7" ht="12.75" customHeight="1">
      <c r="A37" s="289" t="s">
        <v>36</v>
      </c>
      <c r="B37" s="309">
        <v>8312</v>
      </c>
      <c r="C37" s="309">
        <v>314</v>
      </c>
      <c r="D37" s="310">
        <f t="shared" si="0"/>
        <v>3.7776708373435994</v>
      </c>
      <c r="E37" s="309">
        <v>8707</v>
      </c>
      <c r="F37" s="309">
        <v>418</v>
      </c>
      <c r="G37" s="310">
        <f t="shared" si="1"/>
        <v>4.8007350407717926</v>
      </c>
    </row>
    <row r="38" spans="1:7" ht="12.75" customHeight="1">
      <c r="A38" s="289" t="s">
        <v>37</v>
      </c>
      <c r="B38" s="309">
        <v>2763</v>
      </c>
      <c r="C38" s="309">
        <v>398</v>
      </c>
      <c r="D38" s="310">
        <f t="shared" si="0"/>
        <v>14.404632645674992</v>
      </c>
      <c r="E38" s="309">
        <v>3243</v>
      </c>
      <c r="F38" s="309">
        <v>403</v>
      </c>
      <c r="G38" s="310">
        <f t="shared" si="1"/>
        <v>12.426765340733889</v>
      </c>
    </row>
    <row r="39" spans="1:7" ht="12.75" customHeight="1">
      <c r="A39" s="289" t="s">
        <v>38</v>
      </c>
      <c r="B39" s="309">
        <v>8940</v>
      </c>
      <c r="C39" s="309">
        <v>419</v>
      </c>
      <c r="D39" s="310">
        <f t="shared" si="0"/>
        <v>4.6868008948545858</v>
      </c>
      <c r="E39" s="309">
        <v>9115</v>
      </c>
      <c r="F39" s="309">
        <v>583</v>
      </c>
      <c r="G39" s="310">
        <f t="shared" si="1"/>
        <v>6.3960504662643993</v>
      </c>
    </row>
    <row r="40" spans="1:7" ht="12.75" customHeight="1">
      <c r="A40" s="289" t="s">
        <v>39</v>
      </c>
      <c r="B40" s="309">
        <v>4750</v>
      </c>
      <c r="C40" s="309">
        <v>262</v>
      </c>
      <c r="D40" s="310">
        <f t="shared" si="0"/>
        <v>5.5157894736842108</v>
      </c>
      <c r="E40" s="309">
        <v>5258</v>
      </c>
      <c r="F40" s="309">
        <v>116</v>
      </c>
      <c r="G40" s="310">
        <f t="shared" si="1"/>
        <v>2.2061620387980221</v>
      </c>
    </row>
    <row r="41" spans="1:7" ht="12.75" customHeight="1">
      <c r="A41" s="289" t="s">
        <v>40</v>
      </c>
      <c r="B41" s="309">
        <v>1344</v>
      </c>
      <c r="C41" s="309">
        <v>169</v>
      </c>
      <c r="D41" s="310">
        <f t="shared" si="0"/>
        <v>12.574404761904761</v>
      </c>
      <c r="E41" s="309">
        <v>1552</v>
      </c>
      <c r="F41" s="309">
        <v>148</v>
      </c>
      <c r="G41" s="310">
        <f t="shared" si="1"/>
        <v>9.536082474226804</v>
      </c>
    </row>
    <row r="42" spans="1:7">
      <c r="A42" s="311" t="s">
        <v>92</v>
      </c>
      <c r="B42" s="312">
        <f>SUM(B12:B41)</f>
        <v>234236</v>
      </c>
      <c r="C42" s="312">
        <f>SUM(C12:C41)</f>
        <v>10921</v>
      </c>
      <c r="D42" s="313">
        <f t="shared" si="0"/>
        <v>4.662391775815844</v>
      </c>
      <c r="E42" s="312">
        <f>SUM(E12:E41)</f>
        <v>261224</v>
      </c>
      <c r="F42" s="312">
        <f>SUM(F12:F41)</f>
        <v>13731</v>
      </c>
      <c r="G42" s="313">
        <f t="shared" si="1"/>
        <v>5.25640829326555</v>
      </c>
    </row>
    <row r="43" spans="1:7" ht="12.75" customHeight="1">
      <c r="A43" s="289" t="s">
        <v>42</v>
      </c>
      <c r="B43" s="309">
        <v>37862</v>
      </c>
      <c r="C43" s="309">
        <v>1406</v>
      </c>
      <c r="D43" s="310">
        <f t="shared" si="0"/>
        <v>3.7134858169140563</v>
      </c>
      <c r="E43" s="309">
        <v>44212</v>
      </c>
      <c r="F43" s="309">
        <v>2361</v>
      </c>
      <c r="G43" s="310">
        <f t="shared" si="1"/>
        <v>5.3401791368859133</v>
      </c>
    </row>
    <row r="44" spans="1:7" ht="12.75" customHeight="1">
      <c r="A44" s="289" t="s">
        <v>43</v>
      </c>
      <c r="B44" s="309">
        <v>5850</v>
      </c>
      <c r="C44" s="309">
        <v>709</v>
      </c>
      <c r="D44" s="310">
        <f t="shared" si="0"/>
        <v>12.119658119658119</v>
      </c>
      <c r="E44" s="309">
        <v>6380</v>
      </c>
      <c r="F44" s="309">
        <v>810</v>
      </c>
      <c r="G44" s="310">
        <f t="shared" si="1"/>
        <v>12.695924764890282</v>
      </c>
    </row>
    <row r="45" spans="1:7" ht="15" customHeight="1">
      <c r="A45" s="777" t="s">
        <v>72</v>
      </c>
      <c r="B45" s="312">
        <f>SUM(B43:B44)</f>
        <v>43712</v>
      </c>
      <c r="C45" s="312">
        <f>SUM(C43:C44)</f>
        <v>2115</v>
      </c>
      <c r="D45" s="313">
        <f>IF(B45=0,0,(C45/B45*100))</f>
        <v>4.8384882869692527</v>
      </c>
      <c r="E45" s="312">
        <f>SUM(E43:E44)</f>
        <v>50592</v>
      </c>
      <c r="F45" s="312">
        <f>SUM(F43:F44)</f>
        <v>3171</v>
      </c>
      <c r="G45" s="313">
        <f>IF(E45=0,0,(F45/E45*100))</f>
        <v>6.2677893738140424</v>
      </c>
    </row>
    <row r="46" spans="1:7">
      <c r="A46" s="778"/>
      <c r="B46" s="312">
        <f>B42+B45</f>
        <v>277948</v>
      </c>
      <c r="C46" s="312">
        <f>C42+C45</f>
        <v>13036</v>
      </c>
      <c r="D46" s="313">
        <f>IF(B46=0,0,(C46/B46*100))</f>
        <v>4.690085915351073</v>
      </c>
      <c r="E46" s="312">
        <f>E42+E45</f>
        <v>311816</v>
      </c>
      <c r="F46" s="312">
        <f>F42+F45</f>
        <v>16902</v>
      </c>
      <c r="G46" s="313">
        <f>IF(E46=0,0,(F46/E46*100))</f>
        <v>5.4205044000307874</v>
      </c>
    </row>
    <row r="48" spans="1:7" ht="14.25" hidden="1" customHeight="1">
      <c r="A48" s="779"/>
      <c r="B48" s="779"/>
      <c r="C48" s="779"/>
      <c r="D48" s="779"/>
      <c r="E48" s="779"/>
      <c r="F48" s="779"/>
      <c r="G48" s="779"/>
    </row>
    <row r="49" spans="1:7" ht="14.25" hidden="1" customHeight="1">
      <c r="A49" s="779"/>
      <c r="B49" s="779"/>
      <c r="C49" s="779"/>
      <c r="D49" s="779"/>
      <c r="E49" s="779"/>
      <c r="F49" s="779"/>
      <c r="G49" s="779"/>
    </row>
    <row r="50" spans="1:7" ht="15">
      <c r="A50" s="286" t="s">
        <v>276</v>
      </c>
      <c r="B50" s="286"/>
      <c r="C50" s="286"/>
      <c r="D50" s="286"/>
    </row>
  </sheetData>
  <mergeCells count="4">
    <mergeCell ref="A7:G7"/>
    <mergeCell ref="A10:A11"/>
    <mergeCell ref="A45:A46"/>
    <mergeCell ref="A48:G49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CorelDraw.Graphic.16" shapeId="90113" r:id="rId3">
          <objectPr defaultSize="0" autoPict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257175</xdr:colOff>
                <xdr:row>4</xdr:row>
                <xdr:rowOff>171450</xdr:rowOff>
              </to>
            </anchor>
          </objectPr>
        </oleObject>
      </mc:Choice>
      <mc:Fallback>
        <oleObject progId="CorelDraw.Graphic.16" shapeId="90113" r:id="rId3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H159"/>
  <sheetViews>
    <sheetView showGridLines="0" zoomScaleNormal="100" zoomScaleSheetLayoutView="100" workbookViewId="0">
      <selection activeCell="G3" sqref="G3"/>
    </sheetView>
  </sheetViews>
  <sheetFormatPr baseColWidth="10" defaultRowHeight="15"/>
  <cols>
    <col min="1" max="1" width="20.7109375" customWidth="1"/>
    <col min="2" max="7" width="9.7109375" customWidth="1"/>
    <col min="8" max="8" width="11.5703125" customWidth="1"/>
    <col min="247" max="247" width="9.140625" customWidth="1"/>
    <col min="248" max="248" width="12.7109375" customWidth="1"/>
    <col min="249" max="254" width="8.140625" customWidth="1"/>
    <col min="255" max="255" width="7.7109375" customWidth="1"/>
    <col min="257" max="257" width="17.140625" customWidth="1"/>
    <col min="503" max="503" width="9.140625" customWidth="1"/>
    <col min="504" max="504" width="12.7109375" customWidth="1"/>
    <col min="505" max="510" width="8.140625" customWidth="1"/>
    <col min="511" max="511" width="7.7109375" customWidth="1"/>
    <col min="513" max="513" width="17.140625" customWidth="1"/>
    <col min="759" max="759" width="9.140625" customWidth="1"/>
    <col min="760" max="760" width="12.7109375" customWidth="1"/>
    <col min="761" max="766" width="8.140625" customWidth="1"/>
    <col min="767" max="767" width="7.7109375" customWidth="1"/>
    <col min="769" max="769" width="17.140625" customWidth="1"/>
    <col min="1015" max="1015" width="9.140625" customWidth="1"/>
    <col min="1016" max="1016" width="12.7109375" customWidth="1"/>
    <col min="1017" max="1022" width="8.140625" customWidth="1"/>
    <col min="1023" max="1023" width="7.7109375" customWidth="1"/>
    <col min="1025" max="1025" width="17.140625" customWidth="1"/>
    <col min="1271" max="1271" width="9.140625" customWidth="1"/>
    <col min="1272" max="1272" width="12.7109375" customWidth="1"/>
    <col min="1273" max="1278" width="8.140625" customWidth="1"/>
    <col min="1279" max="1279" width="7.7109375" customWidth="1"/>
    <col min="1281" max="1281" width="17.140625" customWidth="1"/>
    <col min="1527" max="1527" width="9.140625" customWidth="1"/>
    <col min="1528" max="1528" width="12.7109375" customWidth="1"/>
    <col min="1529" max="1534" width="8.140625" customWidth="1"/>
    <col min="1535" max="1535" width="7.7109375" customWidth="1"/>
    <col min="1537" max="1537" width="17.140625" customWidth="1"/>
    <col min="1783" max="1783" width="9.140625" customWidth="1"/>
    <col min="1784" max="1784" width="12.7109375" customWidth="1"/>
    <col min="1785" max="1790" width="8.140625" customWidth="1"/>
    <col min="1791" max="1791" width="7.7109375" customWidth="1"/>
    <col min="1793" max="1793" width="17.140625" customWidth="1"/>
    <col min="2039" max="2039" width="9.140625" customWidth="1"/>
    <col min="2040" max="2040" width="12.7109375" customWidth="1"/>
    <col min="2041" max="2046" width="8.140625" customWidth="1"/>
    <col min="2047" max="2047" width="7.7109375" customWidth="1"/>
    <col min="2049" max="2049" width="17.140625" customWidth="1"/>
    <col min="2295" max="2295" width="9.140625" customWidth="1"/>
    <col min="2296" max="2296" width="12.7109375" customWidth="1"/>
    <col min="2297" max="2302" width="8.140625" customWidth="1"/>
    <col min="2303" max="2303" width="7.7109375" customWidth="1"/>
    <col min="2305" max="2305" width="17.140625" customWidth="1"/>
    <col min="2551" max="2551" width="9.140625" customWidth="1"/>
    <col min="2552" max="2552" width="12.7109375" customWidth="1"/>
    <col min="2553" max="2558" width="8.140625" customWidth="1"/>
    <col min="2559" max="2559" width="7.7109375" customWidth="1"/>
    <col min="2561" max="2561" width="17.140625" customWidth="1"/>
    <col min="2807" max="2807" width="9.140625" customWidth="1"/>
    <col min="2808" max="2808" width="12.7109375" customWidth="1"/>
    <col min="2809" max="2814" width="8.140625" customWidth="1"/>
    <col min="2815" max="2815" width="7.7109375" customWidth="1"/>
    <col min="2817" max="2817" width="17.140625" customWidth="1"/>
    <col min="3063" max="3063" width="9.140625" customWidth="1"/>
    <col min="3064" max="3064" width="12.7109375" customWidth="1"/>
    <col min="3065" max="3070" width="8.140625" customWidth="1"/>
    <col min="3071" max="3071" width="7.7109375" customWidth="1"/>
    <col min="3073" max="3073" width="17.140625" customWidth="1"/>
    <col min="3319" max="3319" width="9.140625" customWidth="1"/>
    <col min="3320" max="3320" width="12.7109375" customWidth="1"/>
    <col min="3321" max="3326" width="8.140625" customWidth="1"/>
    <col min="3327" max="3327" width="7.7109375" customWidth="1"/>
    <col min="3329" max="3329" width="17.140625" customWidth="1"/>
    <col min="3575" max="3575" width="9.140625" customWidth="1"/>
    <col min="3576" max="3576" width="12.7109375" customWidth="1"/>
    <col min="3577" max="3582" width="8.140625" customWidth="1"/>
    <col min="3583" max="3583" width="7.7109375" customWidth="1"/>
    <col min="3585" max="3585" width="17.140625" customWidth="1"/>
    <col min="3831" max="3831" width="9.140625" customWidth="1"/>
    <col min="3832" max="3832" width="12.7109375" customWidth="1"/>
    <col min="3833" max="3838" width="8.140625" customWidth="1"/>
    <col min="3839" max="3839" width="7.7109375" customWidth="1"/>
    <col min="3841" max="3841" width="17.140625" customWidth="1"/>
    <col min="4087" max="4087" width="9.140625" customWidth="1"/>
    <col min="4088" max="4088" width="12.7109375" customWidth="1"/>
    <col min="4089" max="4094" width="8.140625" customWidth="1"/>
    <col min="4095" max="4095" width="7.7109375" customWidth="1"/>
    <col min="4097" max="4097" width="17.140625" customWidth="1"/>
    <col min="4343" max="4343" width="9.140625" customWidth="1"/>
    <col min="4344" max="4344" width="12.7109375" customWidth="1"/>
    <col min="4345" max="4350" width="8.140625" customWidth="1"/>
    <col min="4351" max="4351" width="7.7109375" customWidth="1"/>
    <col min="4353" max="4353" width="17.140625" customWidth="1"/>
    <col min="4599" max="4599" width="9.140625" customWidth="1"/>
    <col min="4600" max="4600" width="12.7109375" customWidth="1"/>
    <col min="4601" max="4606" width="8.140625" customWidth="1"/>
    <col min="4607" max="4607" width="7.7109375" customWidth="1"/>
    <col min="4609" max="4609" width="17.140625" customWidth="1"/>
    <col min="4855" max="4855" width="9.140625" customWidth="1"/>
    <col min="4856" max="4856" width="12.7109375" customWidth="1"/>
    <col min="4857" max="4862" width="8.140625" customWidth="1"/>
    <col min="4863" max="4863" width="7.7109375" customWidth="1"/>
    <col min="4865" max="4865" width="17.140625" customWidth="1"/>
    <col min="5111" max="5111" width="9.140625" customWidth="1"/>
    <col min="5112" max="5112" width="12.7109375" customWidth="1"/>
    <col min="5113" max="5118" width="8.140625" customWidth="1"/>
    <col min="5119" max="5119" width="7.7109375" customWidth="1"/>
    <col min="5121" max="5121" width="17.140625" customWidth="1"/>
    <col min="5367" max="5367" width="9.140625" customWidth="1"/>
    <col min="5368" max="5368" width="12.7109375" customWidth="1"/>
    <col min="5369" max="5374" width="8.140625" customWidth="1"/>
    <col min="5375" max="5375" width="7.7109375" customWidth="1"/>
    <col min="5377" max="5377" width="17.140625" customWidth="1"/>
    <col min="5623" max="5623" width="9.140625" customWidth="1"/>
    <col min="5624" max="5624" width="12.7109375" customWidth="1"/>
    <col min="5625" max="5630" width="8.140625" customWidth="1"/>
    <col min="5631" max="5631" width="7.7109375" customWidth="1"/>
    <col min="5633" max="5633" width="17.140625" customWidth="1"/>
    <col min="5879" max="5879" width="9.140625" customWidth="1"/>
    <col min="5880" max="5880" width="12.7109375" customWidth="1"/>
    <col min="5881" max="5886" width="8.140625" customWidth="1"/>
    <col min="5887" max="5887" width="7.7109375" customWidth="1"/>
    <col min="5889" max="5889" width="17.140625" customWidth="1"/>
    <col min="6135" max="6135" width="9.140625" customWidth="1"/>
    <col min="6136" max="6136" width="12.7109375" customWidth="1"/>
    <col min="6137" max="6142" width="8.140625" customWidth="1"/>
    <col min="6143" max="6143" width="7.7109375" customWidth="1"/>
    <col min="6145" max="6145" width="17.140625" customWidth="1"/>
    <col min="6391" max="6391" width="9.140625" customWidth="1"/>
    <col min="6392" max="6392" width="12.7109375" customWidth="1"/>
    <col min="6393" max="6398" width="8.140625" customWidth="1"/>
    <col min="6399" max="6399" width="7.7109375" customWidth="1"/>
    <col min="6401" max="6401" width="17.140625" customWidth="1"/>
    <col min="6647" max="6647" width="9.140625" customWidth="1"/>
    <col min="6648" max="6648" width="12.7109375" customWidth="1"/>
    <col min="6649" max="6654" width="8.140625" customWidth="1"/>
    <col min="6655" max="6655" width="7.7109375" customWidth="1"/>
    <col min="6657" max="6657" width="17.140625" customWidth="1"/>
    <col min="6903" max="6903" width="9.140625" customWidth="1"/>
    <col min="6904" max="6904" width="12.7109375" customWidth="1"/>
    <col min="6905" max="6910" width="8.140625" customWidth="1"/>
    <col min="6911" max="6911" width="7.7109375" customWidth="1"/>
    <col min="6913" max="6913" width="17.140625" customWidth="1"/>
    <col min="7159" max="7159" width="9.140625" customWidth="1"/>
    <col min="7160" max="7160" width="12.7109375" customWidth="1"/>
    <col min="7161" max="7166" width="8.140625" customWidth="1"/>
    <col min="7167" max="7167" width="7.7109375" customWidth="1"/>
    <col min="7169" max="7169" width="17.140625" customWidth="1"/>
    <col min="7415" max="7415" width="9.140625" customWidth="1"/>
    <col min="7416" max="7416" width="12.7109375" customWidth="1"/>
    <col min="7417" max="7422" width="8.140625" customWidth="1"/>
    <col min="7423" max="7423" width="7.7109375" customWidth="1"/>
    <col min="7425" max="7425" width="17.140625" customWidth="1"/>
    <col min="7671" max="7671" width="9.140625" customWidth="1"/>
    <col min="7672" max="7672" width="12.7109375" customWidth="1"/>
    <col min="7673" max="7678" width="8.140625" customWidth="1"/>
    <col min="7679" max="7679" width="7.7109375" customWidth="1"/>
    <col min="7681" max="7681" width="17.140625" customWidth="1"/>
    <col min="7927" max="7927" width="9.140625" customWidth="1"/>
    <col min="7928" max="7928" width="12.7109375" customWidth="1"/>
    <col min="7929" max="7934" width="8.140625" customWidth="1"/>
    <col min="7935" max="7935" width="7.7109375" customWidth="1"/>
    <col min="7937" max="7937" width="17.140625" customWidth="1"/>
    <col min="8183" max="8183" width="9.140625" customWidth="1"/>
    <col min="8184" max="8184" width="12.7109375" customWidth="1"/>
    <col min="8185" max="8190" width="8.140625" customWidth="1"/>
    <col min="8191" max="8191" width="7.7109375" customWidth="1"/>
    <col min="8193" max="8193" width="17.140625" customWidth="1"/>
    <col min="8439" max="8439" width="9.140625" customWidth="1"/>
    <col min="8440" max="8440" width="12.7109375" customWidth="1"/>
    <col min="8441" max="8446" width="8.140625" customWidth="1"/>
    <col min="8447" max="8447" width="7.7109375" customWidth="1"/>
    <col min="8449" max="8449" width="17.140625" customWidth="1"/>
    <col min="8695" max="8695" width="9.140625" customWidth="1"/>
    <col min="8696" max="8696" width="12.7109375" customWidth="1"/>
    <col min="8697" max="8702" width="8.140625" customWidth="1"/>
    <col min="8703" max="8703" width="7.7109375" customWidth="1"/>
    <col min="8705" max="8705" width="17.140625" customWidth="1"/>
    <col min="8951" max="8951" width="9.140625" customWidth="1"/>
    <col min="8952" max="8952" width="12.7109375" customWidth="1"/>
    <col min="8953" max="8958" width="8.140625" customWidth="1"/>
    <col min="8959" max="8959" width="7.7109375" customWidth="1"/>
    <col min="8961" max="8961" width="17.140625" customWidth="1"/>
    <col min="9207" max="9207" width="9.140625" customWidth="1"/>
    <col min="9208" max="9208" width="12.7109375" customWidth="1"/>
    <col min="9209" max="9214" width="8.140625" customWidth="1"/>
    <col min="9215" max="9215" width="7.7109375" customWidth="1"/>
    <col min="9217" max="9217" width="17.140625" customWidth="1"/>
    <col min="9463" max="9463" width="9.140625" customWidth="1"/>
    <col min="9464" max="9464" width="12.7109375" customWidth="1"/>
    <col min="9465" max="9470" width="8.140625" customWidth="1"/>
    <col min="9471" max="9471" width="7.7109375" customWidth="1"/>
    <col min="9473" max="9473" width="17.140625" customWidth="1"/>
    <col min="9719" max="9719" width="9.140625" customWidth="1"/>
    <col min="9720" max="9720" width="12.7109375" customWidth="1"/>
    <col min="9721" max="9726" width="8.140625" customWidth="1"/>
    <col min="9727" max="9727" width="7.7109375" customWidth="1"/>
    <col min="9729" max="9729" width="17.140625" customWidth="1"/>
    <col min="9975" max="9975" width="9.140625" customWidth="1"/>
    <col min="9976" max="9976" width="12.7109375" customWidth="1"/>
    <col min="9977" max="9982" width="8.140625" customWidth="1"/>
    <col min="9983" max="9983" width="7.7109375" customWidth="1"/>
    <col min="9985" max="9985" width="17.140625" customWidth="1"/>
    <col min="10231" max="10231" width="9.140625" customWidth="1"/>
    <col min="10232" max="10232" width="12.7109375" customWidth="1"/>
    <col min="10233" max="10238" width="8.140625" customWidth="1"/>
    <col min="10239" max="10239" width="7.7109375" customWidth="1"/>
    <col min="10241" max="10241" width="17.140625" customWidth="1"/>
    <col min="10487" max="10487" width="9.140625" customWidth="1"/>
    <col min="10488" max="10488" width="12.7109375" customWidth="1"/>
    <col min="10489" max="10494" width="8.140625" customWidth="1"/>
    <col min="10495" max="10495" width="7.7109375" customWidth="1"/>
    <col min="10497" max="10497" width="17.140625" customWidth="1"/>
    <col min="10743" max="10743" width="9.140625" customWidth="1"/>
    <col min="10744" max="10744" width="12.7109375" customWidth="1"/>
    <col min="10745" max="10750" width="8.140625" customWidth="1"/>
    <col min="10751" max="10751" width="7.7109375" customWidth="1"/>
    <col min="10753" max="10753" width="17.140625" customWidth="1"/>
    <col min="10999" max="10999" width="9.140625" customWidth="1"/>
    <col min="11000" max="11000" width="12.7109375" customWidth="1"/>
    <col min="11001" max="11006" width="8.140625" customWidth="1"/>
    <col min="11007" max="11007" width="7.7109375" customWidth="1"/>
    <col min="11009" max="11009" width="17.140625" customWidth="1"/>
    <col min="11255" max="11255" width="9.140625" customWidth="1"/>
    <col min="11256" max="11256" width="12.7109375" customWidth="1"/>
    <col min="11257" max="11262" width="8.140625" customWidth="1"/>
    <col min="11263" max="11263" width="7.7109375" customWidth="1"/>
    <col min="11265" max="11265" width="17.140625" customWidth="1"/>
    <col min="11511" max="11511" width="9.140625" customWidth="1"/>
    <col min="11512" max="11512" width="12.7109375" customWidth="1"/>
    <col min="11513" max="11518" width="8.140625" customWidth="1"/>
    <col min="11519" max="11519" width="7.7109375" customWidth="1"/>
    <col min="11521" max="11521" width="17.140625" customWidth="1"/>
    <col min="11767" max="11767" width="9.140625" customWidth="1"/>
    <col min="11768" max="11768" width="12.7109375" customWidth="1"/>
    <col min="11769" max="11774" width="8.140625" customWidth="1"/>
    <col min="11775" max="11775" width="7.7109375" customWidth="1"/>
    <col min="11777" max="11777" width="17.140625" customWidth="1"/>
    <col min="12023" max="12023" width="9.140625" customWidth="1"/>
    <col min="12024" max="12024" width="12.7109375" customWidth="1"/>
    <col min="12025" max="12030" width="8.140625" customWidth="1"/>
    <col min="12031" max="12031" width="7.7109375" customWidth="1"/>
    <col min="12033" max="12033" width="17.140625" customWidth="1"/>
    <col min="12279" max="12279" width="9.140625" customWidth="1"/>
    <col min="12280" max="12280" width="12.7109375" customWidth="1"/>
    <col min="12281" max="12286" width="8.140625" customWidth="1"/>
    <col min="12287" max="12287" width="7.7109375" customWidth="1"/>
    <col min="12289" max="12289" width="17.140625" customWidth="1"/>
    <col min="12535" max="12535" width="9.140625" customWidth="1"/>
    <col min="12536" max="12536" width="12.7109375" customWidth="1"/>
    <col min="12537" max="12542" width="8.140625" customWidth="1"/>
    <col min="12543" max="12543" width="7.7109375" customWidth="1"/>
    <col min="12545" max="12545" width="17.140625" customWidth="1"/>
    <col min="12791" max="12791" width="9.140625" customWidth="1"/>
    <col min="12792" max="12792" width="12.7109375" customWidth="1"/>
    <col min="12793" max="12798" width="8.140625" customWidth="1"/>
    <col min="12799" max="12799" width="7.7109375" customWidth="1"/>
    <col min="12801" max="12801" width="17.140625" customWidth="1"/>
    <col min="13047" max="13047" width="9.140625" customWidth="1"/>
    <col min="13048" max="13048" width="12.7109375" customWidth="1"/>
    <col min="13049" max="13054" width="8.140625" customWidth="1"/>
    <col min="13055" max="13055" width="7.7109375" customWidth="1"/>
    <col min="13057" max="13057" width="17.140625" customWidth="1"/>
    <col min="13303" max="13303" width="9.140625" customWidth="1"/>
    <col min="13304" max="13304" width="12.7109375" customWidth="1"/>
    <col min="13305" max="13310" width="8.140625" customWidth="1"/>
    <col min="13311" max="13311" width="7.7109375" customWidth="1"/>
    <col min="13313" max="13313" width="17.140625" customWidth="1"/>
    <col min="13559" max="13559" width="9.140625" customWidth="1"/>
    <col min="13560" max="13560" width="12.7109375" customWidth="1"/>
    <col min="13561" max="13566" width="8.140625" customWidth="1"/>
    <col min="13567" max="13567" width="7.7109375" customWidth="1"/>
    <col min="13569" max="13569" width="17.140625" customWidth="1"/>
    <col min="13815" max="13815" width="9.140625" customWidth="1"/>
    <col min="13816" max="13816" width="12.7109375" customWidth="1"/>
    <col min="13817" max="13822" width="8.140625" customWidth="1"/>
    <col min="13823" max="13823" width="7.7109375" customWidth="1"/>
    <col min="13825" max="13825" width="17.140625" customWidth="1"/>
    <col min="14071" max="14071" width="9.140625" customWidth="1"/>
    <col min="14072" max="14072" width="12.7109375" customWidth="1"/>
    <col min="14073" max="14078" width="8.140625" customWidth="1"/>
    <col min="14079" max="14079" width="7.7109375" customWidth="1"/>
    <col min="14081" max="14081" width="17.140625" customWidth="1"/>
    <col min="14327" max="14327" width="9.140625" customWidth="1"/>
    <col min="14328" max="14328" width="12.7109375" customWidth="1"/>
    <col min="14329" max="14334" width="8.140625" customWidth="1"/>
    <col min="14335" max="14335" width="7.7109375" customWidth="1"/>
    <col min="14337" max="14337" width="17.140625" customWidth="1"/>
    <col min="14583" max="14583" width="9.140625" customWidth="1"/>
    <col min="14584" max="14584" width="12.7109375" customWidth="1"/>
    <col min="14585" max="14590" width="8.140625" customWidth="1"/>
    <col min="14591" max="14591" width="7.7109375" customWidth="1"/>
    <col min="14593" max="14593" width="17.140625" customWidth="1"/>
    <col min="14839" max="14839" width="9.140625" customWidth="1"/>
    <col min="14840" max="14840" width="12.7109375" customWidth="1"/>
    <col min="14841" max="14846" width="8.140625" customWidth="1"/>
    <col min="14847" max="14847" width="7.7109375" customWidth="1"/>
    <col min="14849" max="14849" width="17.140625" customWidth="1"/>
    <col min="15095" max="15095" width="9.140625" customWidth="1"/>
    <col min="15096" max="15096" width="12.7109375" customWidth="1"/>
    <col min="15097" max="15102" width="8.140625" customWidth="1"/>
    <col min="15103" max="15103" width="7.7109375" customWidth="1"/>
    <col min="15105" max="15105" width="17.140625" customWidth="1"/>
    <col min="15351" max="15351" width="9.140625" customWidth="1"/>
    <col min="15352" max="15352" width="12.7109375" customWidth="1"/>
    <col min="15353" max="15358" width="8.140625" customWidth="1"/>
    <col min="15359" max="15359" width="7.7109375" customWidth="1"/>
    <col min="15361" max="15361" width="17.140625" customWidth="1"/>
    <col min="15607" max="15607" width="9.140625" customWidth="1"/>
    <col min="15608" max="15608" width="12.7109375" customWidth="1"/>
    <col min="15609" max="15614" width="8.140625" customWidth="1"/>
    <col min="15615" max="15615" width="7.7109375" customWidth="1"/>
    <col min="15617" max="15617" width="17.140625" customWidth="1"/>
    <col min="15863" max="15863" width="9.140625" customWidth="1"/>
    <col min="15864" max="15864" width="12.7109375" customWidth="1"/>
    <col min="15865" max="15870" width="8.140625" customWidth="1"/>
    <col min="15871" max="15871" width="7.7109375" customWidth="1"/>
    <col min="15873" max="15873" width="17.140625" customWidth="1"/>
    <col min="16119" max="16119" width="9.140625" customWidth="1"/>
    <col min="16120" max="16120" width="12.7109375" customWidth="1"/>
    <col min="16121" max="16126" width="8.140625" customWidth="1"/>
    <col min="16127" max="16127" width="7.7109375" customWidth="1"/>
    <col min="16129" max="16129" width="17.140625" customWidth="1"/>
  </cols>
  <sheetData>
    <row r="1" spans="1:8" ht="15" customHeight="1"/>
    <row r="2" spans="1:8" ht="15" customHeight="1"/>
    <row r="3" spans="1:8" ht="15" customHeight="1"/>
    <row r="4" spans="1:8" s="5" customFormat="1" ht="15" customHeight="1">
      <c r="A4" s="6"/>
      <c r="B4" s="3"/>
      <c r="C4" s="3"/>
      <c r="D4" s="3"/>
      <c r="E4" s="3"/>
      <c r="F4" s="3"/>
      <c r="G4" s="3"/>
      <c r="H4" s="3"/>
    </row>
    <row r="5" spans="1:8" ht="15" customHeight="1">
      <c r="A5" s="759" t="s">
        <v>382</v>
      </c>
      <c r="B5" s="759"/>
      <c r="C5" s="759"/>
      <c r="D5" s="759"/>
      <c r="E5" s="759"/>
      <c r="F5" s="759"/>
      <c r="G5" s="759"/>
      <c r="H5" s="759"/>
    </row>
    <row r="6" spans="1:8" ht="6.75" customHeight="1">
      <c r="A6" s="8"/>
      <c r="B6" s="8"/>
      <c r="C6" s="8"/>
      <c r="D6" s="8"/>
      <c r="E6" s="8"/>
      <c r="F6" s="8"/>
      <c r="G6" s="8"/>
      <c r="H6" s="8"/>
    </row>
    <row r="7" spans="1:8" ht="13.5" customHeight="1">
      <c r="A7" s="59" t="s">
        <v>461</v>
      </c>
      <c r="B7" s="59" t="s">
        <v>0</v>
      </c>
      <c r="C7" s="8"/>
      <c r="D7" s="8"/>
      <c r="E7" s="8"/>
      <c r="F7" s="8"/>
      <c r="G7" s="8"/>
      <c r="H7" s="8"/>
    </row>
    <row r="8" spans="1:8" ht="15.95" customHeight="1">
      <c r="A8" s="497">
        <v>2012</v>
      </c>
      <c r="B8" s="557">
        <v>10.828094932649135</v>
      </c>
      <c r="C8" s="203"/>
      <c r="D8" s="8"/>
      <c r="E8" s="8"/>
      <c r="F8" s="8"/>
      <c r="G8" s="8"/>
      <c r="H8" s="8"/>
    </row>
    <row r="9" spans="1:8" ht="15.95" customHeight="1">
      <c r="A9" s="497">
        <v>2013</v>
      </c>
      <c r="B9" s="557">
        <v>10.481262736158602</v>
      </c>
      <c r="C9" s="203"/>
      <c r="D9" s="34"/>
      <c r="E9" s="8"/>
      <c r="F9" s="8"/>
      <c r="G9" s="8"/>
      <c r="H9" s="8"/>
    </row>
    <row r="10" spans="1:8" ht="15.95" customHeight="1">
      <c r="A10" s="497">
        <v>2014</v>
      </c>
      <c r="B10" s="557">
        <v>10.382111023161373</v>
      </c>
      <c r="C10" s="203"/>
      <c r="D10" s="8"/>
      <c r="E10" s="8"/>
      <c r="F10" s="8"/>
      <c r="G10" s="8"/>
      <c r="H10" s="8"/>
    </row>
    <row r="11" spans="1:8" ht="15.95" customHeight="1">
      <c r="A11" s="497">
        <v>2015</v>
      </c>
      <c r="B11" s="557">
        <v>10.382111023161373</v>
      </c>
      <c r="C11" s="203"/>
      <c r="D11" s="8"/>
      <c r="E11" s="8"/>
      <c r="F11" s="8"/>
      <c r="G11" s="8"/>
      <c r="H11" s="8"/>
    </row>
    <row r="12" spans="1:8" ht="15.95" customHeight="1">
      <c r="A12" s="497">
        <v>2016</v>
      </c>
      <c r="B12" s="557">
        <v>10</v>
      </c>
      <c r="C12" s="203"/>
      <c r="D12" s="8"/>
      <c r="E12" s="8"/>
      <c r="F12" s="8"/>
      <c r="G12" s="8"/>
      <c r="H12" s="8"/>
    </row>
    <row r="13" spans="1:8" ht="15.95" customHeight="1">
      <c r="A13" s="554">
        <v>2017</v>
      </c>
      <c r="B13" s="558">
        <v>10</v>
      </c>
      <c r="C13" s="204"/>
      <c r="D13" s="8"/>
      <c r="E13" s="8"/>
      <c r="F13" s="8"/>
      <c r="G13" s="8"/>
      <c r="H13" s="8"/>
    </row>
    <row r="14" spans="1:8" ht="17.25" customHeight="1">
      <c r="A14" s="544" t="s">
        <v>74</v>
      </c>
      <c r="B14" s="577">
        <f>AVERAGE(B8:B13)</f>
        <v>10.345596619188413</v>
      </c>
      <c r="C14" s="8"/>
      <c r="D14" s="8"/>
      <c r="E14" s="8"/>
      <c r="F14" s="8"/>
      <c r="G14" s="8"/>
      <c r="H14" s="8"/>
    </row>
    <row r="15" spans="1:8" ht="8.25" customHeight="1">
      <c r="A15" s="8"/>
      <c r="B15" s="8"/>
      <c r="C15" s="8"/>
      <c r="D15" s="8"/>
      <c r="E15" s="8"/>
      <c r="F15" s="8"/>
      <c r="G15" s="8"/>
      <c r="H15" s="8"/>
    </row>
    <row r="16" spans="1:8" ht="30" customHeight="1">
      <c r="A16" s="59" t="s">
        <v>64</v>
      </c>
      <c r="B16" s="59" t="s">
        <v>3</v>
      </c>
      <c r="C16" s="59" t="s">
        <v>4</v>
      </c>
      <c r="D16" s="59" t="s">
        <v>5</v>
      </c>
      <c r="E16" s="59" t="s">
        <v>6</v>
      </c>
      <c r="F16" s="59" t="s">
        <v>7</v>
      </c>
      <c r="G16" s="59" t="s">
        <v>207</v>
      </c>
      <c r="H16" s="59" t="s">
        <v>420</v>
      </c>
    </row>
    <row r="17" spans="1:8" ht="14.1" customHeight="1">
      <c r="A17" s="433" t="s">
        <v>9</v>
      </c>
      <c r="B17" s="434">
        <v>12.099255583126551</v>
      </c>
      <c r="C17" s="434">
        <v>10.712018140589569</v>
      </c>
      <c r="D17" s="434">
        <v>10.425720620842572</v>
      </c>
      <c r="E17" s="434">
        <v>10.425720620842572</v>
      </c>
      <c r="F17" s="434">
        <v>11</v>
      </c>
      <c r="G17" s="434">
        <f>computadoras!F5</f>
        <v>10.867132867132867</v>
      </c>
      <c r="H17" s="434">
        <f>AVERAGE(B17:G17)</f>
        <v>10.921641305422355</v>
      </c>
    </row>
    <row r="18" spans="1:8" ht="14.1" customHeight="1">
      <c r="A18" s="433" t="s">
        <v>12</v>
      </c>
      <c r="B18" s="434">
        <v>12.022988505747126</v>
      </c>
      <c r="C18" s="434">
        <v>11.096638655462185</v>
      </c>
      <c r="D18" s="434">
        <v>12.861244019138756</v>
      </c>
      <c r="E18" s="434">
        <v>12.861244019138756</v>
      </c>
      <c r="F18" s="434">
        <v>11</v>
      </c>
      <c r="G18" s="434">
        <f>computadoras!F6</f>
        <v>11.013351134846461</v>
      </c>
      <c r="H18" s="434">
        <f t="shared" ref="H18:H50" si="0">AVERAGE(B18:G18)</f>
        <v>11.809244389055545</v>
      </c>
    </row>
    <row r="19" spans="1:8" ht="14.1" customHeight="1">
      <c r="A19" s="433" t="s">
        <v>13</v>
      </c>
      <c r="B19" s="434">
        <v>8.7649769585253452</v>
      </c>
      <c r="C19" s="434">
        <v>10.137931034482758</v>
      </c>
      <c r="D19" s="434">
        <v>9.0414746543778808</v>
      </c>
      <c r="E19" s="434">
        <v>9.0414746543778808</v>
      </c>
      <c r="F19" s="434">
        <v>9</v>
      </c>
      <c r="G19" s="434">
        <f>computadoras!F7</f>
        <v>7.6682027649769582</v>
      </c>
      <c r="H19" s="434">
        <f t="shared" si="0"/>
        <v>8.9423433444568037</v>
      </c>
    </row>
    <row r="20" spans="1:8" ht="14.1" customHeight="1">
      <c r="A20" s="433" t="s">
        <v>14</v>
      </c>
      <c r="B20" s="434">
        <v>7.0568181818181817</v>
      </c>
      <c r="C20" s="434">
        <v>6.8928571428571432</v>
      </c>
      <c r="D20" s="434">
        <v>6.167202572347267</v>
      </c>
      <c r="E20" s="434">
        <v>6.167202572347267</v>
      </c>
      <c r="F20" s="434">
        <v>6</v>
      </c>
      <c r="G20" s="434">
        <f>computadoras!F8</f>
        <v>5.4652567975830815</v>
      </c>
      <c r="H20" s="434">
        <f t="shared" si="0"/>
        <v>6.2915562111588237</v>
      </c>
    </row>
    <row r="21" spans="1:8" ht="14.1" customHeight="1">
      <c r="A21" s="433" t="s">
        <v>15</v>
      </c>
      <c r="B21" s="434">
        <v>11.606606606606606</v>
      </c>
      <c r="C21" s="434">
        <v>14.186379928315413</v>
      </c>
      <c r="D21" s="434">
        <v>11.135493372606774</v>
      </c>
      <c r="E21" s="434">
        <v>11.135493372606774</v>
      </c>
      <c r="F21" s="434">
        <v>11</v>
      </c>
      <c r="G21" s="434">
        <f>computadoras!F9</f>
        <v>10.375350140056023</v>
      </c>
      <c r="H21" s="434">
        <f t="shared" si="0"/>
        <v>11.573220570031934</v>
      </c>
    </row>
    <row r="22" spans="1:8" ht="14.1" customHeight="1">
      <c r="A22" s="433" t="s">
        <v>16</v>
      </c>
      <c r="B22" s="434">
        <v>10.603926096997691</v>
      </c>
      <c r="C22" s="434">
        <v>10.598130841121495</v>
      </c>
      <c r="D22" s="434">
        <v>10.608505997818975</v>
      </c>
      <c r="E22" s="434">
        <v>10.608505997818975</v>
      </c>
      <c r="F22" s="434">
        <v>9</v>
      </c>
      <c r="G22" s="434">
        <f>computadoras!F10</f>
        <v>9.3621566632756874</v>
      </c>
      <c r="H22" s="434">
        <f t="shared" si="0"/>
        <v>10.130204266172136</v>
      </c>
    </row>
    <row r="23" spans="1:8" ht="14.1" customHeight="1">
      <c r="A23" s="433" t="s">
        <v>17</v>
      </c>
      <c r="B23" s="434">
        <v>10.422480620155039</v>
      </c>
      <c r="C23" s="434">
        <v>8.3679745493107109</v>
      </c>
      <c r="D23" s="434">
        <v>9.3593380614657207</v>
      </c>
      <c r="E23" s="434">
        <v>9.3593380614657207</v>
      </c>
      <c r="F23" s="434">
        <v>8</v>
      </c>
      <c r="G23" s="434">
        <f>computadoras!F11</f>
        <v>8.8220858895705518</v>
      </c>
      <c r="H23" s="434">
        <f t="shared" si="0"/>
        <v>9.0552028636612913</v>
      </c>
    </row>
    <row r="24" spans="1:8" ht="14.1" customHeight="1">
      <c r="A24" s="433" t="s">
        <v>18</v>
      </c>
      <c r="B24" s="434">
        <v>7.224806201550388</v>
      </c>
      <c r="C24" s="434">
        <v>6.515570934256055</v>
      </c>
      <c r="D24" s="434">
        <v>6.0894568690095845</v>
      </c>
      <c r="E24" s="434">
        <v>6.0894568690095845</v>
      </c>
      <c r="F24" s="434">
        <v>6</v>
      </c>
      <c r="G24" s="434">
        <f>computadoras!F12</f>
        <v>5.8312499999999998</v>
      </c>
      <c r="H24" s="434">
        <f t="shared" si="0"/>
        <v>6.2917568123042686</v>
      </c>
    </row>
    <row r="25" spans="1:8" ht="14.1" customHeight="1">
      <c r="A25" s="433" t="s">
        <v>19</v>
      </c>
      <c r="B25" s="434">
        <v>9.3937007874015741</v>
      </c>
      <c r="C25" s="434">
        <v>9.8489795918367342</v>
      </c>
      <c r="D25" s="434">
        <v>10.012096774193548</v>
      </c>
      <c r="E25" s="434">
        <v>10.012096774193548</v>
      </c>
      <c r="F25" s="434">
        <v>8</v>
      </c>
      <c r="G25" s="434">
        <f>computadoras!F13</f>
        <v>7.95</v>
      </c>
      <c r="H25" s="434">
        <f t="shared" si="0"/>
        <v>9.2028123212709012</v>
      </c>
    </row>
    <row r="26" spans="1:8" ht="14.1" customHeight="1">
      <c r="A26" s="433" t="s">
        <v>20</v>
      </c>
      <c r="B26" s="434">
        <v>9.2943480693900398</v>
      </c>
      <c r="C26" s="434">
        <v>9.2044310171198394</v>
      </c>
      <c r="D26" s="434">
        <v>9.0520673813169985</v>
      </c>
      <c r="E26" s="434">
        <v>9.0520673813169985</v>
      </c>
      <c r="F26" s="434">
        <v>8</v>
      </c>
      <c r="G26" s="434">
        <f>computadoras!F14</f>
        <v>8.2610882487425705</v>
      </c>
      <c r="H26" s="434">
        <f t="shared" si="0"/>
        <v>8.8106670163144063</v>
      </c>
    </row>
    <row r="27" spans="1:8" ht="14.1" customHeight="1">
      <c r="A27" s="433" t="s">
        <v>21</v>
      </c>
      <c r="B27" s="434">
        <v>13.844793713163066</v>
      </c>
      <c r="C27" s="434">
        <v>11.506578947368421</v>
      </c>
      <c r="D27" s="434">
        <v>12.171480144404333</v>
      </c>
      <c r="E27" s="434">
        <v>12.171480144404333</v>
      </c>
      <c r="F27" s="434">
        <v>9</v>
      </c>
      <c r="G27" s="434">
        <f>computadoras!F15</f>
        <v>8.5563282336578581</v>
      </c>
      <c r="H27" s="434">
        <f t="shared" si="0"/>
        <v>11.20844353049967</v>
      </c>
    </row>
    <row r="28" spans="1:8" ht="14.1" customHeight="1">
      <c r="A28" s="433" t="s">
        <v>22</v>
      </c>
      <c r="B28" s="434">
        <v>10.63400576368876</v>
      </c>
      <c r="C28" s="434">
        <v>9.7128712871287135</v>
      </c>
      <c r="D28" s="434">
        <v>8.4289156626506028</v>
      </c>
      <c r="E28" s="434">
        <v>8.4289156626506028</v>
      </c>
      <c r="F28" s="434">
        <v>9</v>
      </c>
      <c r="G28" s="434">
        <f>computadoras!F16</f>
        <v>8.5233644859813076</v>
      </c>
      <c r="H28" s="434">
        <f t="shared" si="0"/>
        <v>9.121345477016666</v>
      </c>
    </row>
    <row r="29" spans="1:8" ht="14.1" customHeight="1">
      <c r="A29" s="433" t="s">
        <v>23</v>
      </c>
      <c r="B29" s="434">
        <v>8.1604872881355934</v>
      </c>
      <c r="C29" s="434">
        <v>7.083333333333333</v>
      </c>
      <c r="D29" s="434">
        <v>6.9480580252690691</v>
      </c>
      <c r="E29" s="434">
        <v>6.9480580252690691</v>
      </c>
      <c r="F29" s="434">
        <v>7</v>
      </c>
      <c r="G29" s="434">
        <f>computadoras!F17</f>
        <v>7.1285988483685223</v>
      </c>
      <c r="H29" s="434">
        <f t="shared" si="0"/>
        <v>7.2114225867292658</v>
      </c>
    </row>
    <row r="30" spans="1:8" ht="14.1" customHeight="1">
      <c r="A30" s="433" t="s">
        <v>24</v>
      </c>
      <c r="B30" s="434">
        <v>12.065565565565565</v>
      </c>
      <c r="C30" s="434">
        <v>11.684223480187054</v>
      </c>
      <c r="D30" s="434">
        <v>11.896586856851757</v>
      </c>
      <c r="E30" s="434">
        <v>11.896586856851757</v>
      </c>
      <c r="F30" s="434">
        <v>11</v>
      </c>
      <c r="G30" s="434">
        <f>computadoras!F18</f>
        <v>10.931608548931383</v>
      </c>
      <c r="H30" s="434">
        <f t="shared" si="0"/>
        <v>11.579095218064586</v>
      </c>
    </row>
    <row r="31" spans="1:8" ht="14.1" customHeight="1">
      <c r="A31" s="433" t="s">
        <v>25</v>
      </c>
      <c r="B31" s="434">
        <v>13.064893617021276</v>
      </c>
      <c r="C31" s="434">
        <v>11.180871212121213</v>
      </c>
      <c r="D31" s="434">
        <v>10.685269899359561</v>
      </c>
      <c r="E31" s="434">
        <v>10.685269899359561</v>
      </c>
      <c r="F31" s="434">
        <v>9</v>
      </c>
      <c r="G31" s="434">
        <f>computadoras!F19</f>
        <v>9.2865448504983394</v>
      </c>
      <c r="H31" s="434">
        <f t="shared" si="0"/>
        <v>10.650474913059991</v>
      </c>
    </row>
    <row r="32" spans="1:8" ht="14.1" customHeight="1">
      <c r="A32" s="433" t="s">
        <v>26</v>
      </c>
      <c r="B32" s="434">
        <v>9.7300970873786401</v>
      </c>
      <c r="C32" s="434">
        <v>8.3357015985790408</v>
      </c>
      <c r="D32" s="434">
        <v>8.0861486486486491</v>
      </c>
      <c r="E32" s="434">
        <v>8.0861486486486491</v>
      </c>
      <c r="F32" s="434">
        <v>9</v>
      </c>
      <c r="G32" s="434">
        <f>computadoras!F20</f>
        <v>8.8289473684210531</v>
      </c>
      <c r="H32" s="434">
        <f t="shared" si="0"/>
        <v>8.6778405586126723</v>
      </c>
    </row>
    <row r="33" spans="1:8" ht="14.1" customHeight="1">
      <c r="A33" s="433" t="s">
        <v>27</v>
      </c>
      <c r="B33" s="434">
        <v>9.1107784431137731</v>
      </c>
      <c r="C33" s="434">
        <v>7.2655502392344502</v>
      </c>
      <c r="D33" s="434">
        <v>7.0751879699248121</v>
      </c>
      <c r="E33" s="434">
        <v>7.0751879699248121</v>
      </c>
      <c r="F33" s="434">
        <v>9</v>
      </c>
      <c r="G33" s="434">
        <f>computadoras!F21</f>
        <v>8.4903047091412738</v>
      </c>
      <c r="H33" s="434">
        <f t="shared" si="0"/>
        <v>8.0028348885565208</v>
      </c>
    </row>
    <row r="34" spans="1:8" ht="14.1" customHeight="1">
      <c r="A34" s="433" t="s">
        <v>28</v>
      </c>
      <c r="B34" s="434">
        <v>8.9742747673782155</v>
      </c>
      <c r="C34" s="434">
        <v>10.094539048737522</v>
      </c>
      <c r="D34" s="434">
        <v>10.248558246828143</v>
      </c>
      <c r="E34" s="434">
        <v>10.248558246828143</v>
      </c>
      <c r="F34" s="434">
        <v>13</v>
      </c>
      <c r="G34" s="434">
        <f>computadoras!F22</f>
        <v>13.783731439638476</v>
      </c>
      <c r="H34" s="434">
        <f t="shared" si="0"/>
        <v>11.058276958235083</v>
      </c>
    </row>
    <row r="35" spans="1:8" ht="14.1" customHeight="1">
      <c r="A35" s="433" t="s">
        <v>29</v>
      </c>
      <c r="B35" s="434">
        <v>7.2830917874396137</v>
      </c>
      <c r="C35" s="434">
        <v>8.3165714285714287</v>
      </c>
      <c r="D35" s="434">
        <v>7.984409799554566</v>
      </c>
      <c r="E35" s="434">
        <v>7.984409799554566</v>
      </c>
      <c r="F35" s="434">
        <v>7</v>
      </c>
      <c r="G35" s="434">
        <f>computadoras!F23</f>
        <v>7.4019900497512436</v>
      </c>
      <c r="H35" s="434">
        <f t="shared" si="0"/>
        <v>7.6617454774785694</v>
      </c>
    </row>
    <row r="36" spans="1:8" ht="14.1" customHeight="1">
      <c r="A36" s="433" t="s">
        <v>30</v>
      </c>
      <c r="B36" s="434">
        <v>10.650176678445229</v>
      </c>
      <c r="C36" s="434">
        <v>9.1073446327683616</v>
      </c>
      <c r="D36" s="434">
        <v>9.6414565826330527</v>
      </c>
      <c r="E36" s="434">
        <v>9.6414565826330527</v>
      </c>
      <c r="F36" s="434">
        <v>8</v>
      </c>
      <c r="G36" s="434">
        <f>computadoras!F24</f>
        <v>7.6124721603563472</v>
      </c>
      <c r="H36" s="434">
        <f t="shared" si="0"/>
        <v>9.1088177728060078</v>
      </c>
    </row>
    <row r="37" spans="1:8" ht="14.1" customHeight="1">
      <c r="A37" s="433" t="s">
        <v>31</v>
      </c>
      <c r="B37" s="434">
        <v>12.303977272727273</v>
      </c>
      <c r="C37" s="434">
        <v>10.34543325526932</v>
      </c>
      <c r="D37" s="434">
        <v>10.81091877496671</v>
      </c>
      <c r="E37" s="434">
        <v>10.81091877496671</v>
      </c>
      <c r="F37" s="434">
        <v>11</v>
      </c>
      <c r="G37" s="434">
        <f>computadoras!F25</f>
        <v>11.182879377431906</v>
      </c>
      <c r="H37" s="434">
        <f t="shared" si="0"/>
        <v>11.075687909226986</v>
      </c>
    </row>
    <row r="38" spans="1:8" ht="14.1" customHeight="1">
      <c r="A38" s="433" t="s">
        <v>32</v>
      </c>
      <c r="B38" s="434">
        <v>12.294382022471909</v>
      </c>
      <c r="C38" s="434">
        <v>13.5</v>
      </c>
      <c r="D38" s="434">
        <v>14.86685552407932</v>
      </c>
      <c r="E38" s="434">
        <v>14.86685552407932</v>
      </c>
      <c r="F38" s="434">
        <v>13</v>
      </c>
      <c r="G38" s="434">
        <f>computadoras!F26</f>
        <v>13.416861826697891</v>
      </c>
      <c r="H38" s="434">
        <f t="shared" si="0"/>
        <v>13.657492482888074</v>
      </c>
    </row>
    <row r="39" spans="1:8" ht="14.1" customHeight="1">
      <c r="A39" s="433" t="s">
        <v>33</v>
      </c>
      <c r="B39" s="434">
        <v>9.9937304075235112</v>
      </c>
      <c r="C39" s="434">
        <v>9.4381338742393517</v>
      </c>
      <c r="D39" s="434">
        <v>9.2561105207226362</v>
      </c>
      <c r="E39" s="434">
        <v>9.2561105207226362</v>
      </c>
      <c r="F39" s="434">
        <v>7</v>
      </c>
      <c r="G39" s="434">
        <f>computadoras!F27</f>
        <v>7.6786034019695615</v>
      </c>
      <c r="H39" s="434">
        <f t="shared" si="0"/>
        <v>8.7704481208629499</v>
      </c>
    </row>
    <row r="40" spans="1:8" ht="14.1" customHeight="1">
      <c r="A40" s="433" t="s">
        <v>34</v>
      </c>
      <c r="B40" s="434">
        <v>13.070759625390219</v>
      </c>
      <c r="C40" s="434">
        <v>12.990936555891238</v>
      </c>
      <c r="D40" s="434">
        <v>12.959764474975467</v>
      </c>
      <c r="E40" s="434">
        <v>12.959764474975467</v>
      </c>
      <c r="F40" s="434">
        <v>18</v>
      </c>
      <c r="G40" s="434">
        <f>computadoras!F28</f>
        <v>17.826137689614935</v>
      </c>
      <c r="H40" s="434">
        <f t="shared" si="0"/>
        <v>14.634560470141219</v>
      </c>
    </row>
    <row r="41" spans="1:8" ht="14.1" customHeight="1">
      <c r="A41" s="433" t="s">
        <v>35</v>
      </c>
      <c r="B41" s="434">
        <v>13.672680412371134</v>
      </c>
      <c r="C41" s="434">
        <v>13.169082125603865</v>
      </c>
      <c r="D41" s="434">
        <v>11.368209255533198</v>
      </c>
      <c r="E41" s="434">
        <v>11.368209255533198</v>
      </c>
      <c r="F41" s="434">
        <v>12</v>
      </c>
      <c r="G41" s="434">
        <f>computadoras!F29</f>
        <v>11.745867768595041</v>
      </c>
      <c r="H41" s="434">
        <f t="shared" si="0"/>
        <v>12.220674802939408</v>
      </c>
    </row>
    <row r="42" spans="1:8" ht="14.1" customHeight="1">
      <c r="A42" s="433" t="s">
        <v>36</v>
      </c>
      <c r="B42" s="434">
        <v>9.3141962421711906</v>
      </c>
      <c r="C42" s="434">
        <v>9.738019169329073</v>
      </c>
      <c r="D42" s="434">
        <v>9.7183246073298424</v>
      </c>
      <c r="E42" s="434">
        <v>9.7183246073298424</v>
      </c>
      <c r="F42" s="434">
        <v>8</v>
      </c>
      <c r="G42" s="434">
        <f>computadoras!F30</f>
        <v>8.0844939647168061</v>
      </c>
      <c r="H42" s="434">
        <f t="shared" si="0"/>
        <v>9.0955597651461257</v>
      </c>
    </row>
    <row r="43" spans="1:8" ht="14.1" customHeight="1">
      <c r="A43" s="433" t="s">
        <v>37</v>
      </c>
      <c r="B43" s="434">
        <v>7.7531172069825436</v>
      </c>
      <c r="C43" s="434">
        <v>8.6536312849162016</v>
      </c>
      <c r="D43" s="434">
        <v>8.2822580645161299</v>
      </c>
      <c r="E43" s="434">
        <v>8.2822580645161299</v>
      </c>
      <c r="F43" s="434">
        <v>7</v>
      </c>
      <c r="G43" s="434">
        <f>computadoras!F31</f>
        <v>7.1274725274725279</v>
      </c>
      <c r="H43" s="434">
        <f t="shared" si="0"/>
        <v>7.8497895247339216</v>
      </c>
    </row>
    <row r="44" spans="1:8" ht="14.1" customHeight="1">
      <c r="A44" s="433" t="s">
        <v>38</v>
      </c>
      <c r="B44" s="434">
        <v>6.8555555555555552</v>
      </c>
      <c r="C44" s="434">
        <v>6.9861751152073737</v>
      </c>
      <c r="D44" s="434">
        <v>7.4971240755957274</v>
      </c>
      <c r="E44" s="434">
        <v>7.4971240755957274</v>
      </c>
      <c r="F44" s="434">
        <v>6</v>
      </c>
      <c r="G44" s="434">
        <f>computadoras!F32</f>
        <v>5.9073233959818534</v>
      </c>
      <c r="H44" s="434">
        <f t="shared" si="0"/>
        <v>6.7905503696560396</v>
      </c>
    </row>
    <row r="45" spans="1:8" ht="14.1" customHeight="1">
      <c r="A45" s="433" t="s">
        <v>39</v>
      </c>
      <c r="B45" s="434">
        <v>12.013623978201634</v>
      </c>
      <c r="C45" s="434">
        <v>11.982051282051282</v>
      </c>
      <c r="D45" s="434">
        <v>13.066666666666666</v>
      </c>
      <c r="E45" s="434">
        <v>13.066666666666666</v>
      </c>
      <c r="F45" s="434">
        <v>11</v>
      </c>
      <c r="G45" s="434">
        <f>computadoras!F33</f>
        <v>10.863636363636363</v>
      </c>
      <c r="H45" s="434">
        <f t="shared" si="0"/>
        <v>11.998774159537101</v>
      </c>
    </row>
    <row r="46" spans="1:8" ht="14.1" customHeight="1">
      <c r="A46" s="433" t="s">
        <v>40</v>
      </c>
      <c r="B46" s="434">
        <v>11.109677419354838</v>
      </c>
      <c r="C46" s="434">
        <v>10.791411042944786</v>
      </c>
      <c r="D46" s="434">
        <v>10.329268292682928</v>
      </c>
      <c r="E46" s="434">
        <v>10.329268292682928</v>
      </c>
      <c r="F46" s="434">
        <v>8</v>
      </c>
      <c r="G46" s="434">
        <f>computadoras!F34</f>
        <v>7.8781725888324869</v>
      </c>
      <c r="H46" s="434">
        <f t="shared" si="0"/>
        <v>9.7396329394163264</v>
      </c>
    </row>
    <row r="47" spans="1:8" ht="12.75" customHeight="1">
      <c r="A47" s="436" t="s">
        <v>41</v>
      </c>
      <c r="B47" s="437">
        <v>10</v>
      </c>
      <c r="C47" s="437">
        <v>10</v>
      </c>
      <c r="D47" s="437">
        <v>10</v>
      </c>
      <c r="E47" s="437">
        <v>10</v>
      </c>
      <c r="F47" s="437">
        <v>9</v>
      </c>
      <c r="G47" s="561">
        <f>computadoras!F35</f>
        <v>9.492496093608052</v>
      </c>
      <c r="H47" s="434">
        <f t="shared" si="0"/>
        <v>9.748749348934675</v>
      </c>
    </row>
    <row r="48" spans="1:8" ht="13.5" customHeight="1">
      <c r="A48" s="433" t="s">
        <v>78</v>
      </c>
      <c r="B48" s="434">
        <v>14.274779195289499</v>
      </c>
      <c r="C48" s="434">
        <v>13.804579168010319</v>
      </c>
      <c r="D48" s="434">
        <v>13.382945736434108</v>
      </c>
      <c r="E48" s="434">
        <v>13.382945736434108</v>
      </c>
      <c r="F48" s="434">
        <v>12</v>
      </c>
      <c r="G48" s="434">
        <f>computadoras!F36</f>
        <v>11.933063427800271</v>
      </c>
      <c r="H48" s="434">
        <f t="shared" si="0"/>
        <v>13.129718877328051</v>
      </c>
    </row>
    <row r="49" spans="1:8" ht="13.5" customHeight="1">
      <c r="A49" s="433" t="s">
        <v>43</v>
      </c>
      <c r="B49" s="434">
        <v>14.673913043478262</v>
      </c>
      <c r="C49" s="434">
        <v>15.721428571428572</v>
      </c>
      <c r="D49" s="434">
        <v>11.8</v>
      </c>
      <c r="E49" s="434">
        <v>11.8</v>
      </c>
      <c r="F49" s="434">
        <v>10</v>
      </c>
      <c r="G49" s="434">
        <f>computadoras!F37</f>
        <v>10.015698587127158</v>
      </c>
      <c r="H49" s="434">
        <f t="shared" si="0"/>
        <v>12.335173367005666</v>
      </c>
    </row>
    <row r="50" spans="1:8" ht="13.5" customHeight="1">
      <c r="A50" s="436" t="s">
        <v>44</v>
      </c>
      <c r="B50" s="437">
        <v>14</v>
      </c>
      <c r="C50" s="437">
        <v>14</v>
      </c>
      <c r="D50" s="437">
        <v>13</v>
      </c>
      <c r="E50" s="437">
        <v>13</v>
      </c>
      <c r="F50" s="437">
        <v>12</v>
      </c>
      <c r="G50" s="561">
        <f>computadoras!F38</f>
        <v>11.651773376324275</v>
      </c>
      <c r="H50" s="434">
        <f t="shared" si="0"/>
        <v>12.941962229387379</v>
      </c>
    </row>
    <row r="51" spans="1:8" ht="13.5" customHeight="1">
      <c r="A51" s="780" t="s">
        <v>455</v>
      </c>
      <c r="B51" s="780"/>
      <c r="C51" s="780"/>
      <c r="D51" s="780"/>
      <c r="E51" s="780"/>
      <c r="F51" s="780"/>
      <c r="G51" s="780"/>
      <c r="H51" s="8"/>
    </row>
    <row r="52" spans="1:8" ht="13.5" customHeight="1">
      <c r="A52" s="780"/>
      <c r="B52" s="780"/>
      <c r="C52" s="780"/>
      <c r="D52" s="780"/>
      <c r="E52" s="780"/>
      <c r="F52" s="780"/>
      <c r="G52" s="780"/>
      <c r="H52" s="8"/>
    </row>
    <row r="53" spans="1:8" ht="13.5" customHeight="1">
      <c r="A53" s="8"/>
      <c r="B53" s="8"/>
      <c r="C53" s="8"/>
      <c r="D53" s="8"/>
      <c r="E53" s="8"/>
      <c r="F53" s="8"/>
      <c r="G53" s="8"/>
      <c r="H53" s="8"/>
    </row>
    <row r="54" spans="1:8" ht="13.5" customHeight="1">
      <c r="A54" s="8"/>
      <c r="B54" s="8"/>
      <c r="C54" s="8"/>
      <c r="D54" s="8"/>
      <c r="E54" s="8"/>
      <c r="F54" s="8"/>
      <c r="G54" s="8"/>
      <c r="H54" s="8"/>
    </row>
    <row r="55" spans="1:8" ht="13.5" customHeight="1">
      <c r="A55" s="8"/>
      <c r="B55" s="8"/>
      <c r="C55" s="8"/>
      <c r="D55" s="8"/>
      <c r="E55" s="8"/>
      <c r="F55" s="8"/>
      <c r="G55" s="8"/>
      <c r="H55" s="8"/>
    </row>
    <row r="56" spans="1:8" ht="13.5" customHeight="1">
      <c r="A56" s="8"/>
      <c r="B56" s="8"/>
      <c r="C56" s="8"/>
      <c r="D56" s="8"/>
      <c r="E56" s="8"/>
      <c r="F56" s="8"/>
      <c r="G56" s="8"/>
      <c r="H56" s="8"/>
    </row>
    <row r="57" spans="1:8" ht="13.5" customHeight="1">
      <c r="A57" s="8"/>
      <c r="B57" s="8"/>
      <c r="C57" s="8"/>
      <c r="D57" s="8"/>
      <c r="E57" s="8"/>
      <c r="F57" s="8"/>
      <c r="G57" s="8"/>
      <c r="H57" s="8"/>
    </row>
    <row r="58" spans="1:8" ht="13.5" customHeight="1">
      <c r="A58" s="8"/>
      <c r="B58" s="8"/>
      <c r="C58" s="8"/>
      <c r="D58" s="8"/>
      <c r="E58" s="8"/>
      <c r="F58" s="8"/>
      <c r="G58" s="8"/>
      <c r="H58" s="8"/>
    </row>
    <row r="59" spans="1:8" ht="13.5" customHeight="1">
      <c r="A59" s="8"/>
      <c r="B59" s="8"/>
      <c r="C59" s="8"/>
      <c r="D59" s="8"/>
      <c r="E59" s="8"/>
      <c r="F59" s="8"/>
      <c r="G59" s="8"/>
      <c r="H59" s="8"/>
    </row>
    <row r="60" spans="1:8" ht="13.5" customHeight="1">
      <c r="A60" s="8"/>
      <c r="B60" s="8"/>
      <c r="C60" s="8"/>
      <c r="D60" s="8"/>
      <c r="E60" s="8"/>
      <c r="F60" s="8"/>
      <c r="G60" s="8"/>
      <c r="H60" s="8"/>
    </row>
    <row r="61" spans="1:8" ht="13.5" customHeight="1">
      <c r="A61" s="8"/>
      <c r="B61" s="8"/>
      <c r="C61" s="8"/>
      <c r="D61" s="8"/>
      <c r="E61" s="8"/>
      <c r="F61" s="8"/>
      <c r="G61" s="8"/>
      <c r="H61" s="8"/>
    </row>
    <row r="62" spans="1:8" ht="13.5" customHeight="1">
      <c r="A62" s="8"/>
      <c r="B62" s="8"/>
      <c r="C62" s="8"/>
      <c r="D62" s="8"/>
      <c r="E62" s="8"/>
      <c r="F62" s="8"/>
      <c r="G62" s="8"/>
      <c r="H62" s="8"/>
    </row>
    <row r="63" spans="1:8" ht="13.5" customHeight="1">
      <c r="A63" s="8"/>
      <c r="B63" s="8"/>
      <c r="C63" s="8"/>
      <c r="D63" s="8"/>
      <c r="E63" s="8"/>
      <c r="F63" s="8"/>
      <c r="G63" s="8"/>
      <c r="H63" s="8"/>
    </row>
    <row r="64" spans="1:8" ht="13.5" customHeight="1">
      <c r="A64" s="8"/>
      <c r="B64" s="8"/>
      <c r="C64" s="8"/>
      <c r="D64" s="8"/>
      <c r="E64" s="8"/>
      <c r="F64" s="8"/>
      <c r="G64" s="8"/>
      <c r="H64" s="8"/>
    </row>
    <row r="65" spans="1:8" ht="13.5" customHeight="1">
      <c r="A65" s="8"/>
      <c r="B65" s="8"/>
      <c r="C65" s="8"/>
      <c r="D65" s="8"/>
      <c r="E65" s="8"/>
      <c r="F65" s="8"/>
      <c r="G65" s="8"/>
      <c r="H65" s="8"/>
    </row>
    <row r="66" spans="1:8" ht="13.5" customHeight="1">
      <c r="A66" s="8"/>
      <c r="B66" s="8"/>
      <c r="C66" s="8"/>
      <c r="D66" s="8"/>
      <c r="E66" s="8"/>
      <c r="F66" s="8"/>
      <c r="G66" s="8"/>
      <c r="H66" s="8"/>
    </row>
    <row r="67" spans="1:8" ht="13.5" customHeight="1">
      <c r="A67" s="8"/>
      <c r="B67" s="8"/>
      <c r="C67" s="8"/>
      <c r="D67" s="8"/>
      <c r="E67" s="8"/>
      <c r="F67" s="8"/>
      <c r="G67" s="8"/>
      <c r="H67" s="8"/>
    </row>
    <row r="68" spans="1:8" ht="13.5" customHeight="1">
      <c r="A68" s="8"/>
      <c r="B68" s="8"/>
      <c r="C68" s="8"/>
      <c r="D68" s="8"/>
      <c r="E68" s="8"/>
      <c r="F68" s="8"/>
      <c r="G68" s="8"/>
      <c r="H68" s="8"/>
    </row>
    <row r="69" spans="1:8" ht="13.5" customHeight="1">
      <c r="A69" s="8"/>
      <c r="B69" s="8"/>
      <c r="C69" s="8"/>
      <c r="D69" s="8"/>
      <c r="E69" s="8"/>
      <c r="F69" s="8"/>
      <c r="G69" s="8"/>
      <c r="H69" s="8"/>
    </row>
    <row r="70" spans="1:8" ht="13.5" customHeight="1">
      <c r="A70" s="8"/>
      <c r="B70" s="8"/>
      <c r="C70" s="8"/>
      <c r="D70" s="8"/>
      <c r="E70" s="8"/>
      <c r="F70" s="8"/>
      <c r="G70" s="8"/>
      <c r="H70" s="8"/>
    </row>
    <row r="71" spans="1:8" ht="13.5" customHeight="1">
      <c r="A71" s="8"/>
      <c r="B71" s="8"/>
      <c r="C71" s="8"/>
      <c r="D71" s="8"/>
      <c r="E71" s="8"/>
      <c r="F71" s="8"/>
      <c r="G71" s="8"/>
      <c r="H71" s="8"/>
    </row>
    <row r="72" spans="1:8" ht="13.5" customHeight="1">
      <c r="A72" s="8"/>
      <c r="B72" s="8"/>
      <c r="C72" s="8"/>
      <c r="D72" s="8"/>
      <c r="E72" s="8"/>
      <c r="F72" s="8"/>
      <c r="G72" s="8"/>
      <c r="H72" s="8"/>
    </row>
    <row r="73" spans="1:8" ht="13.5" customHeight="1">
      <c r="A73" s="8"/>
      <c r="B73" s="8"/>
      <c r="C73" s="8"/>
      <c r="D73" s="8"/>
      <c r="E73" s="8"/>
      <c r="F73" s="8"/>
      <c r="G73" s="8"/>
      <c r="H73" s="8"/>
    </row>
    <row r="74" spans="1:8" ht="13.5" customHeight="1">
      <c r="A74" s="8"/>
      <c r="B74" s="8"/>
      <c r="C74" s="8"/>
      <c r="D74" s="8"/>
      <c r="E74" s="8"/>
      <c r="F74" s="8"/>
      <c r="G74" s="8"/>
      <c r="H74" s="8"/>
    </row>
    <row r="75" spans="1:8" ht="13.5" customHeight="1">
      <c r="A75" s="8"/>
      <c r="B75" s="8"/>
      <c r="C75" s="8"/>
      <c r="D75" s="8"/>
      <c r="E75" s="8"/>
      <c r="F75" s="8"/>
      <c r="G75" s="8"/>
      <c r="H75" s="8"/>
    </row>
    <row r="76" spans="1:8" ht="13.5" customHeight="1">
      <c r="A76" s="8"/>
      <c r="B76" s="8"/>
      <c r="C76" s="8"/>
      <c r="D76" s="8"/>
      <c r="E76" s="8"/>
      <c r="F76" s="8"/>
      <c r="G76" s="8"/>
      <c r="H76" s="8"/>
    </row>
    <row r="77" spans="1:8" ht="13.5" customHeight="1">
      <c r="A77" s="8"/>
      <c r="B77" s="8"/>
      <c r="C77" s="8"/>
      <c r="D77" s="8"/>
      <c r="E77" s="8"/>
      <c r="F77" s="8"/>
      <c r="G77" s="8"/>
      <c r="H77" s="8"/>
    </row>
    <row r="78" spans="1:8" ht="13.5" customHeight="1">
      <c r="A78" s="8"/>
      <c r="B78" s="8"/>
      <c r="C78" s="8"/>
      <c r="D78" s="8"/>
      <c r="E78" s="8"/>
      <c r="F78" s="8"/>
      <c r="G78" s="8"/>
      <c r="H78" s="8"/>
    </row>
    <row r="79" spans="1:8" ht="13.5" customHeight="1">
      <c r="A79" s="8"/>
      <c r="B79" s="8"/>
      <c r="C79" s="8"/>
      <c r="D79" s="8"/>
      <c r="E79" s="8"/>
      <c r="F79" s="8"/>
      <c r="G79" s="8"/>
      <c r="H79" s="8"/>
    </row>
    <row r="80" spans="1:8" ht="13.5" customHeight="1">
      <c r="A80" s="8"/>
      <c r="B80" s="8"/>
      <c r="C80" s="8"/>
      <c r="D80" s="8"/>
      <c r="E80" s="8"/>
      <c r="F80" s="8"/>
      <c r="G80" s="8"/>
      <c r="H80" s="8"/>
    </row>
    <row r="81" spans="1:8" ht="13.5" customHeight="1">
      <c r="A81" s="8"/>
      <c r="B81" s="8"/>
      <c r="C81" s="8"/>
      <c r="D81" s="8"/>
      <c r="E81" s="8"/>
      <c r="F81" s="8"/>
      <c r="G81" s="8"/>
      <c r="H81" s="8"/>
    </row>
    <row r="82" spans="1:8" ht="13.5" customHeight="1">
      <c r="A82" s="8"/>
      <c r="B82" s="8"/>
      <c r="C82" s="8"/>
      <c r="D82" s="8"/>
      <c r="E82" s="8"/>
      <c r="F82" s="8"/>
      <c r="G82" s="8"/>
      <c r="H82" s="8"/>
    </row>
    <row r="83" spans="1:8" ht="13.5" customHeight="1">
      <c r="A83" s="8"/>
      <c r="B83" s="8"/>
      <c r="C83" s="8"/>
      <c r="D83" s="8"/>
      <c r="E83" s="8"/>
      <c r="F83" s="8"/>
      <c r="G83" s="8"/>
      <c r="H83" s="8"/>
    </row>
    <row r="84" spans="1:8" ht="13.5" customHeight="1">
      <c r="A84" s="8"/>
      <c r="B84" s="8"/>
      <c r="C84" s="8"/>
      <c r="D84" s="8"/>
      <c r="E84" s="8"/>
      <c r="F84" s="8"/>
      <c r="G84" s="8"/>
      <c r="H84" s="8"/>
    </row>
    <row r="85" spans="1:8" ht="13.5" customHeight="1">
      <c r="A85" s="8"/>
      <c r="B85" s="8"/>
      <c r="C85" s="8"/>
      <c r="D85" s="8"/>
      <c r="E85" s="8"/>
      <c r="F85" s="8"/>
      <c r="G85" s="8"/>
      <c r="H85" s="8"/>
    </row>
    <row r="86" spans="1:8" ht="13.5" customHeight="1">
      <c r="A86" s="8"/>
      <c r="B86" s="8"/>
      <c r="C86" s="8"/>
      <c r="D86" s="8"/>
      <c r="E86" s="8"/>
      <c r="F86" s="8"/>
      <c r="G86" s="8"/>
      <c r="H86" s="8"/>
    </row>
    <row r="87" spans="1:8" ht="13.5" customHeight="1">
      <c r="A87" s="8"/>
      <c r="B87" s="8"/>
      <c r="C87" s="8"/>
      <c r="D87" s="8"/>
      <c r="E87" s="8"/>
      <c r="F87" s="8"/>
      <c r="G87" s="8"/>
      <c r="H87" s="8"/>
    </row>
    <row r="88" spans="1:8" ht="13.5" customHeight="1">
      <c r="A88" s="8"/>
      <c r="B88" s="8"/>
      <c r="C88" s="8"/>
      <c r="D88" s="8"/>
      <c r="E88" s="8"/>
      <c r="F88" s="8"/>
      <c r="G88" s="8"/>
      <c r="H88" s="8"/>
    </row>
    <row r="89" spans="1:8" ht="13.5" customHeight="1">
      <c r="A89" s="8"/>
      <c r="B89" s="8"/>
      <c r="C89" s="8"/>
      <c r="D89" s="8"/>
      <c r="E89" s="8"/>
      <c r="F89" s="8"/>
      <c r="G89" s="8"/>
      <c r="H89" s="8"/>
    </row>
    <row r="90" spans="1:8" ht="13.5" customHeight="1">
      <c r="A90" s="8"/>
      <c r="B90" s="8"/>
      <c r="C90" s="8"/>
      <c r="D90" s="8"/>
      <c r="E90" s="8"/>
      <c r="F90" s="8"/>
      <c r="G90" s="8"/>
      <c r="H90" s="8"/>
    </row>
    <row r="91" spans="1:8" ht="13.5" customHeight="1">
      <c r="A91" s="8"/>
      <c r="B91" s="8"/>
      <c r="C91" s="8"/>
      <c r="D91" s="8"/>
      <c r="E91" s="8"/>
      <c r="F91" s="8"/>
      <c r="G91" s="8"/>
      <c r="H91" s="8"/>
    </row>
    <row r="92" spans="1:8" ht="13.5" customHeight="1">
      <c r="A92" s="8"/>
      <c r="B92" s="8"/>
      <c r="C92" s="8"/>
      <c r="D92" s="8"/>
      <c r="E92" s="8"/>
      <c r="F92" s="8"/>
      <c r="G92" s="8"/>
      <c r="H92" s="8"/>
    </row>
    <row r="93" spans="1:8" ht="13.5" customHeight="1">
      <c r="A93" s="8"/>
      <c r="B93" s="8"/>
      <c r="C93" s="8"/>
      <c r="D93" s="8"/>
      <c r="E93" s="8"/>
      <c r="F93" s="8"/>
      <c r="G93" s="8"/>
      <c r="H93" s="8"/>
    </row>
    <row r="94" spans="1:8" ht="13.5" customHeight="1">
      <c r="A94" s="8"/>
      <c r="B94" s="8"/>
      <c r="C94" s="8"/>
      <c r="D94" s="8"/>
      <c r="E94" s="8"/>
      <c r="F94" s="8"/>
      <c r="G94" s="8"/>
      <c r="H94" s="8"/>
    </row>
    <row r="95" spans="1:8" ht="13.5" customHeight="1">
      <c r="A95" s="8"/>
      <c r="B95" s="8"/>
      <c r="C95" s="8"/>
      <c r="D95" s="8"/>
      <c r="E95" s="8"/>
      <c r="F95" s="8"/>
      <c r="G95" s="8"/>
      <c r="H95" s="8"/>
    </row>
    <row r="96" spans="1:8" ht="13.5" customHeight="1">
      <c r="A96" s="8"/>
      <c r="B96" s="8"/>
      <c r="C96" s="8"/>
      <c r="D96" s="8"/>
      <c r="E96" s="8"/>
      <c r="F96" s="8"/>
      <c r="G96" s="8"/>
      <c r="H96" s="8"/>
    </row>
    <row r="97" spans="1:8" ht="13.5" customHeight="1">
      <c r="A97" s="8"/>
      <c r="B97" s="8"/>
      <c r="C97" s="8"/>
      <c r="D97" s="8"/>
      <c r="E97" s="8"/>
      <c r="F97" s="8"/>
      <c r="G97" s="8"/>
      <c r="H97" s="8"/>
    </row>
    <row r="98" spans="1:8" ht="13.5" customHeight="1">
      <c r="A98" s="8"/>
      <c r="B98" s="8"/>
      <c r="C98" s="8"/>
      <c r="D98" s="8"/>
      <c r="E98" s="8"/>
      <c r="F98" s="8"/>
      <c r="G98" s="8"/>
      <c r="H98" s="8"/>
    </row>
    <row r="99" spans="1:8" ht="13.5" customHeight="1">
      <c r="A99" s="8"/>
      <c r="B99" s="8"/>
      <c r="C99" s="8"/>
      <c r="D99" s="8"/>
      <c r="E99" s="8"/>
      <c r="F99" s="8"/>
      <c r="G99" s="8"/>
      <c r="H99" s="8"/>
    </row>
    <row r="100" spans="1:8" ht="13.5" customHeight="1">
      <c r="A100" s="8"/>
      <c r="B100" s="8"/>
      <c r="C100" s="8"/>
      <c r="D100" s="8"/>
      <c r="E100" s="8"/>
      <c r="F100" s="8"/>
      <c r="G100" s="8"/>
      <c r="H100" s="8"/>
    </row>
    <row r="101" spans="1:8" ht="13.5" customHeight="1">
      <c r="A101" s="8"/>
      <c r="B101" s="8"/>
      <c r="C101" s="8"/>
      <c r="D101" s="8"/>
      <c r="E101" s="8"/>
      <c r="F101" s="8"/>
      <c r="G101" s="8"/>
      <c r="H101" s="8"/>
    </row>
    <row r="102" spans="1:8" ht="13.5" customHeight="1">
      <c r="A102" s="8"/>
      <c r="B102" s="8"/>
      <c r="C102" s="8"/>
      <c r="D102" s="8"/>
      <c r="E102" s="8"/>
      <c r="F102" s="8"/>
      <c r="G102" s="8"/>
      <c r="H102" s="8"/>
    </row>
    <row r="103" spans="1:8" ht="13.5" customHeight="1">
      <c r="A103" s="8"/>
      <c r="B103" s="8"/>
      <c r="C103" s="8"/>
      <c r="D103" s="8"/>
      <c r="E103" s="8"/>
      <c r="F103" s="8"/>
      <c r="G103" s="8"/>
      <c r="H103" s="8"/>
    </row>
    <row r="104" spans="1:8" ht="13.5" customHeight="1">
      <c r="A104" s="8"/>
      <c r="B104" s="8"/>
      <c r="C104" s="8"/>
      <c r="D104" s="8"/>
      <c r="E104" s="8"/>
      <c r="F104" s="8"/>
      <c r="G104" s="8"/>
      <c r="H104" s="8"/>
    </row>
    <row r="105" spans="1:8" ht="13.5" customHeight="1">
      <c r="A105" s="8"/>
      <c r="B105" s="8"/>
      <c r="C105" s="8"/>
      <c r="D105" s="8"/>
      <c r="E105" s="8"/>
      <c r="F105" s="8"/>
      <c r="G105" s="8"/>
      <c r="H105" s="8"/>
    </row>
    <row r="106" spans="1:8" ht="13.5" customHeight="1">
      <c r="A106" s="8"/>
      <c r="B106" s="8"/>
      <c r="C106" s="8"/>
      <c r="D106" s="8"/>
      <c r="E106" s="8"/>
      <c r="F106" s="8"/>
      <c r="G106" s="8"/>
      <c r="H106" s="8"/>
    </row>
    <row r="107" spans="1:8" ht="13.5" customHeight="1">
      <c r="A107" s="8"/>
      <c r="B107" s="8"/>
      <c r="C107" s="8"/>
      <c r="D107" s="8"/>
      <c r="E107" s="8"/>
      <c r="F107" s="8"/>
      <c r="G107" s="8"/>
      <c r="H107" s="8"/>
    </row>
    <row r="108" spans="1:8" ht="13.5" customHeight="1">
      <c r="A108" s="8"/>
      <c r="B108" s="8"/>
      <c r="C108" s="8"/>
      <c r="D108" s="8"/>
      <c r="E108" s="8"/>
      <c r="F108" s="8"/>
      <c r="G108" s="8"/>
      <c r="H108" s="8"/>
    </row>
    <row r="109" spans="1:8" ht="13.5" customHeight="1">
      <c r="A109" s="8"/>
      <c r="B109" s="8"/>
      <c r="C109" s="8"/>
      <c r="D109" s="8"/>
      <c r="E109" s="8"/>
      <c r="F109" s="8"/>
      <c r="G109" s="8"/>
      <c r="H109" s="8"/>
    </row>
    <row r="110" spans="1:8" ht="13.5" customHeight="1">
      <c r="A110" s="8"/>
      <c r="B110" s="8"/>
      <c r="C110" s="8"/>
      <c r="D110" s="8"/>
      <c r="E110" s="8"/>
      <c r="F110" s="8"/>
      <c r="G110" s="8"/>
      <c r="H110" s="8"/>
    </row>
    <row r="111" spans="1:8" ht="13.5" customHeight="1">
      <c r="A111" s="8"/>
      <c r="B111" s="8"/>
      <c r="C111" s="8"/>
      <c r="D111" s="8"/>
      <c r="E111" s="8"/>
      <c r="F111" s="8"/>
      <c r="G111" s="8"/>
      <c r="H111" s="8"/>
    </row>
    <row r="112" spans="1:8" ht="13.5" customHeight="1">
      <c r="A112" s="8"/>
      <c r="B112" s="8"/>
      <c r="C112" s="8"/>
      <c r="D112" s="8"/>
      <c r="E112" s="8"/>
      <c r="F112" s="8"/>
      <c r="G112" s="8"/>
      <c r="H112" s="8"/>
    </row>
    <row r="113" spans="1:8" ht="13.5" customHeight="1">
      <c r="A113" s="8"/>
      <c r="B113" s="8"/>
      <c r="C113" s="8"/>
      <c r="D113" s="8"/>
      <c r="E113" s="8"/>
      <c r="F113" s="8"/>
      <c r="G113" s="8"/>
      <c r="H113" s="8"/>
    </row>
    <row r="114" spans="1:8" ht="13.5" customHeight="1">
      <c r="A114" s="8"/>
      <c r="B114" s="8"/>
      <c r="C114" s="8"/>
      <c r="D114" s="8"/>
      <c r="E114" s="8"/>
      <c r="F114" s="8"/>
      <c r="G114" s="8"/>
      <c r="H114" s="8"/>
    </row>
    <row r="115" spans="1:8" ht="13.5" customHeight="1">
      <c r="A115" s="8"/>
      <c r="B115" s="8"/>
      <c r="C115" s="8"/>
      <c r="D115" s="8"/>
      <c r="E115" s="8"/>
      <c r="F115" s="8"/>
      <c r="G115" s="8"/>
      <c r="H115" s="8"/>
    </row>
    <row r="116" spans="1:8" ht="13.5" customHeight="1">
      <c r="A116" s="8"/>
      <c r="B116" s="8"/>
      <c r="C116" s="8"/>
      <c r="D116" s="8"/>
      <c r="E116" s="8"/>
      <c r="F116" s="8"/>
      <c r="G116" s="8"/>
      <c r="H116" s="8"/>
    </row>
    <row r="117" spans="1:8" ht="13.5" customHeight="1">
      <c r="A117" s="8"/>
      <c r="B117" s="8"/>
      <c r="C117" s="8"/>
      <c r="D117" s="8"/>
      <c r="E117" s="8"/>
      <c r="F117" s="8"/>
      <c r="G117" s="8"/>
      <c r="H117" s="8"/>
    </row>
    <row r="118" spans="1:8" ht="13.5" customHeight="1">
      <c r="A118" s="8"/>
      <c r="B118" s="8"/>
      <c r="C118" s="8"/>
      <c r="D118" s="8"/>
      <c r="E118" s="8"/>
      <c r="F118" s="8"/>
      <c r="G118" s="8"/>
      <c r="H118" s="8"/>
    </row>
    <row r="119" spans="1:8" ht="13.5" customHeight="1">
      <c r="A119" s="8"/>
      <c r="B119" s="8"/>
      <c r="C119" s="8"/>
      <c r="D119" s="8"/>
      <c r="E119" s="8"/>
      <c r="F119" s="8"/>
      <c r="G119" s="8"/>
      <c r="H119" s="8"/>
    </row>
    <row r="120" spans="1:8" ht="13.5" customHeight="1">
      <c r="A120" s="8"/>
      <c r="B120" s="8"/>
      <c r="C120" s="8"/>
      <c r="D120" s="8"/>
      <c r="E120" s="8"/>
      <c r="F120" s="8"/>
      <c r="G120" s="8"/>
      <c r="H120" s="8"/>
    </row>
    <row r="121" spans="1:8" ht="13.5" customHeight="1">
      <c r="A121" s="8"/>
      <c r="B121" s="8"/>
      <c r="C121" s="8"/>
      <c r="D121" s="8"/>
      <c r="E121" s="8"/>
      <c r="F121" s="8"/>
      <c r="G121" s="8"/>
      <c r="H121" s="8"/>
    </row>
    <row r="122" spans="1:8" ht="13.5" customHeight="1">
      <c r="A122" s="8"/>
      <c r="B122" s="8"/>
      <c r="C122" s="8"/>
      <c r="D122" s="8"/>
      <c r="E122" s="8"/>
      <c r="F122" s="8"/>
      <c r="G122" s="8"/>
      <c r="H122" s="8"/>
    </row>
    <row r="123" spans="1:8" ht="13.5" customHeight="1">
      <c r="A123" s="8"/>
      <c r="B123" s="8"/>
      <c r="C123" s="8"/>
      <c r="D123" s="8"/>
      <c r="E123" s="8"/>
      <c r="F123" s="8"/>
      <c r="G123" s="8"/>
      <c r="H123" s="8"/>
    </row>
    <row r="124" spans="1:8" ht="13.5" customHeight="1">
      <c r="A124" s="8"/>
      <c r="B124" s="8"/>
      <c r="C124" s="8"/>
      <c r="D124" s="8"/>
      <c r="E124" s="8"/>
      <c r="F124" s="8"/>
      <c r="G124" s="8"/>
      <c r="H124" s="8"/>
    </row>
    <row r="125" spans="1:8" ht="13.5" customHeight="1">
      <c r="A125" s="8"/>
      <c r="B125" s="8"/>
      <c r="C125" s="8"/>
      <c r="D125" s="8"/>
      <c r="E125" s="8"/>
      <c r="F125" s="8"/>
      <c r="G125" s="8"/>
      <c r="H125" s="8"/>
    </row>
    <row r="126" spans="1:8" ht="13.5" customHeight="1">
      <c r="A126" s="8"/>
      <c r="B126" s="8"/>
      <c r="C126" s="8"/>
      <c r="D126" s="8"/>
      <c r="E126" s="8"/>
      <c r="F126" s="8"/>
      <c r="G126" s="8"/>
      <c r="H126" s="8"/>
    </row>
    <row r="127" spans="1:8" ht="13.5" customHeight="1">
      <c r="A127" s="8"/>
      <c r="B127" s="8"/>
      <c r="C127" s="8"/>
      <c r="D127" s="8"/>
      <c r="E127" s="8"/>
      <c r="F127" s="8"/>
      <c r="G127" s="8"/>
      <c r="H127" s="8"/>
    </row>
    <row r="128" spans="1:8" ht="13.5" customHeight="1">
      <c r="A128" s="8"/>
      <c r="B128" s="8"/>
      <c r="C128" s="8"/>
      <c r="D128" s="8"/>
      <c r="E128" s="8"/>
      <c r="F128" s="8"/>
      <c r="G128" s="8"/>
      <c r="H128" s="8"/>
    </row>
    <row r="129" spans="1:8" ht="13.5" customHeight="1">
      <c r="A129" s="8"/>
      <c r="B129" s="8"/>
      <c r="C129" s="8"/>
      <c r="D129" s="8"/>
      <c r="E129" s="8"/>
      <c r="F129" s="8"/>
      <c r="G129" s="8"/>
      <c r="H129" s="8"/>
    </row>
    <row r="130" spans="1:8" ht="13.5" customHeight="1">
      <c r="A130" s="8"/>
      <c r="B130" s="8"/>
      <c r="C130" s="8"/>
      <c r="D130" s="8"/>
      <c r="E130" s="8"/>
      <c r="F130" s="8"/>
      <c r="G130" s="8"/>
      <c r="H130" s="8"/>
    </row>
    <row r="131" spans="1:8" ht="13.5" customHeight="1">
      <c r="A131" s="8"/>
      <c r="B131" s="8"/>
      <c r="C131" s="8"/>
      <c r="D131" s="8"/>
      <c r="E131" s="8"/>
      <c r="F131" s="8"/>
      <c r="G131" s="8"/>
      <c r="H131" s="8"/>
    </row>
    <row r="132" spans="1:8" ht="13.5" customHeight="1">
      <c r="A132" s="8"/>
      <c r="B132" s="8"/>
      <c r="C132" s="8"/>
      <c r="D132" s="8"/>
      <c r="E132" s="8"/>
      <c r="F132" s="8"/>
      <c r="G132" s="8"/>
      <c r="H132" s="8"/>
    </row>
    <row r="133" spans="1:8" ht="13.5" customHeight="1">
      <c r="A133" s="8"/>
      <c r="B133" s="8"/>
      <c r="C133" s="8"/>
      <c r="D133" s="8"/>
      <c r="E133" s="8"/>
      <c r="F133" s="8"/>
      <c r="G133" s="8"/>
      <c r="H133" s="8"/>
    </row>
    <row r="134" spans="1:8" ht="13.5" customHeight="1">
      <c r="A134" s="8"/>
      <c r="B134" s="8"/>
      <c r="C134" s="8"/>
      <c r="D134" s="8"/>
      <c r="E134" s="8"/>
      <c r="F134" s="8"/>
      <c r="G134" s="8"/>
      <c r="H134" s="8"/>
    </row>
    <row r="135" spans="1:8" ht="13.5" customHeight="1">
      <c r="A135" s="8"/>
      <c r="B135" s="8"/>
      <c r="C135" s="8"/>
      <c r="D135" s="8"/>
      <c r="E135" s="8"/>
      <c r="F135" s="8"/>
      <c r="G135" s="8"/>
      <c r="H135" s="8"/>
    </row>
    <row r="136" spans="1:8" ht="13.5" customHeight="1">
      <c r="A136" s="8"/>
      <c r="B136" s="8"/>
      <c r="C136" s="8"/>
      <c r="D136" s="8"/>
      <c r="E136" s="8"/>
      <c r="F136" s="8"/>
      <c r="G136" s="8"/>
      <c r="H136" s="8"/>
    </row>
    <row r="137" spans="1:8" ht="13.5" customHeight="1">
      <c r="A137" s="8"/>
      <c r="B137" s="8"/>
      <c r="C137" s="8"/>
      <c r="D137" s="8"/>
      <c r="E137" s="8"/>
      <c r="F137" s="8"/>
      <c r="G137" s="8"/>
      <c r="H137" s="8"/>
    </row>
    <row r="138" spans="1:8" ht="13.5" customHeight="1">
      <c r="A138" s="8"/>
      <c r="B138" s="8"/>
      <c r="C138" s="8"/>
      <c r="D138" s="8"/>
      <c r="E138" s="8"/>
      <c r="F138" s="8"/>
      <c r="G138" s="8"/>
      <c r="H138" s="8"/>
    </row>
    <row r="139" spans="1:8">
      <c r="A139" s="8"/>
      <c r="B139" s="8"/>
      <c r="C139" s="8"/>
      <c r="D139" s="8"/>
      <c r="E139" s="8"/>
      <c r="F139" s="8"/>
      <c r="G139" s="8"/>
      <c r="H139" s="8"/>
    </row>
    <row r="140" spans="1:8">
      <c r="A140" s="8"/>
      <c r="B140" s="8"/>
      <c r="C140" s="8"/>
      <c r="D140" s="8"/>
      <c r="E140" s="8"/>
      <c r="F140" s="8"/>
      <c r="G140" s="8"/>
      <c r="H140" s="8"/>
    </row>
    <row r="141" spans="1:8">
      <c r="A141" s="8"/>
      <c r="B141" s="8"/>
      <c r="C141" s="8"/>
      <c r="D141" s="8"/>
      <c r="E141" s="8"/>
      <c r="F141" s="8"/>
      <c r="G141" s="8"/>
      <c r="H141" s="8"/>
    </row>
    <row r="142" spans="1:8">
      <c r="A142" s="8"/>
      <c r="B142" s="8"/>
      <c r="C142" s="8"/>
      <c r="D142" s="8"/>
      <c r="E142" s="8"/>
      <c r="F142" s="8"/>
      <c r="G142" s="8"/>
      <c r="H142" s="8"/>
    </row>
    <row r="143" spans="1:8">
      <c r="A143" s="8"/>
      <c r="B143" s="8"/>
      <c r="C143" s="8"/>
      <c r="D143" s="8"/>
      <c r="E143" s="8"/>
      <c r="F143" s="8"/>
      <c r="G143" s="8"/>
      <c r="H143" s="8"/>
    </row>
    <row r="144" spans="1:8">
      <c r="A144" s="8"/>
      <c r="B144" s="8"/>
      <c r="C144" s="8"/>
      <c r="D144" s="8"/>
      <c r="E144" s="8"/>
      <c r="F144" s="8"/>
      <c r="G144" s="8"/>
      <c r="H144" s="8"/>
    </row>
    <row r="145" spans="1:8" ht="15.75">
      <c r="A145" s="10"/>
      <c r="B145" s="10"/>
      <c r="C145" s="10"/>
      <c r="D145" s="10"/>
      <c r="E145" s="10"/>
      <c r="F145" s="10"/>
      <c r="G145" s="10"/>
      <c r="H145" s="10"/>
    </row>
    <row r="146" spans="1:8" ht="15.75">
      <c r="A146" s="10"/>
      <c r="B146" s="10"/>
      <c r="C146" s="10"/>
      <c r="D146" s="10"/>
      <c r="E146" s="10"/>
      <c r="F146" s="10"/>
      <c r="G146" s="10"/>
      <c r="H146" s="10"/>
    </row>
    <row r="147" spans="1:8" ht="15.75">
      <c r="A147" s="10"/>
      <c r="B147" s="10"/>
      <c r="C147" s="10"/>
      <c r="D147" s="10"/>
      <c r="E147" s="10"/>
      <c r="F147" s="10"/>
      <c r="G147" s="10"/>
      <c r="H147" s="10"/>
    </row>
    <row r="148" spans="1:8" ht="15.75">
      <c r="A148" s="10"/>
      <c r="B148" s="10"/>
      <c r="C148" s="10"/>
      <c r="D148" s="10"/>
      <c r="E148" s="10"/>
      <c r="F148" s="10"/>
      <c r="G148" s="10"/>
      <c r="H148" s="10"/>
    </row>
    <row r="149" spans="1:8" ht="15.75">
      <c r="A149" s="10"/>
      <c r="B149" s="10"/>
      <c r="C149" s="10"/>
      <c r="D149" s="10"/>
      <c r="E149" s="10"/>
      <c r="F149" s="10"/>
      <c r="G149" s="10"/>
      <c r="H149" s="10"/>
    </row>
    <row r="150" spans="1:8" ht="15.75">
      <c r="A150" s="10"/>
      <c r="B150" s="10"/>
      <c r="C150" s="10"/>
      <c r="D150" s="10"/>
      <c r="E150" s="10"/>
      <c r="F150" s="10"/>
      <c r="G150" s="10"/>
      <c r="H150" s="10"/>
    </row>
    <row r="151" spans="1:8" ht="15.75">
      <c r="A151" s="10"/>
      <c r="B151" s="10"/>
      <c r="C151" s="10"/>
      <c r="D151" s="10"/>
      <c r="E151" s="10"/>
      <c r="F151" s="10"/>
      <c r="G151" s="10"/>
      <c r="H151" s="10"/>
    </row>
    <row r="152" spans="1:8" ht="15.75">
      <c r="A152" s="10"/>
      <c r="B152" s="10"/>
      <c r="C152" s="10"/>
      <c r="D152" s="10"/>
      <c r="E152" s="10"/>
      <c r="F152" s="10"/>
      <c r="G152" s="10"/>
      <c r="H152" s="10"/>
    </row>
    <row r="153" spans="1:8" ht="15.75">
      <c r="A153" s="10"/>
      <c r="B153" s="10"/>
      <c r="C153" s="10"/>
      <c r="D153" s="10"/>
      <c r="E153" s="10"/>
      <c r="F153" s="10"/>
      <c r="G153" s="10"/>
      <c r="H153" s="10"/>
    </row>
    <row r="154" spans="1:8" ht="15.75">
      <c r="A154" s="10"/>
      <c r="B154" s="10"/>
      <c r="C154" s="10"/>
      <c r="D154" s="10"/>
      <c r="E154" s="10"/>
      <c r="F154" s="10"/>
      <c r="G154" s="10"/>
      <c r="H154" s="10"/>
    </row>
    <row r="155" spans="1:8" ht="15.75">
      <c r="A155" s="10"/>
      <c r="B155" s="10"/>
      <c r="C155" s="10"/>
      <c r="D155" s="10"/>
      <c r="E155" s="10"/>
      <c r="F155" s="10"/>
      <c r="G155" s="10"/>
      <c r="H155" s="10"/>
    </row>
    <row r="156" spans="1:8" ht="15.75">
      <c r="A156" s="10"/>
      <c r="B156" s="10"/>
      <c r="C156" s="10"/>
      <c r="D156" s="10"/>
      <c r="E156" s="10"/>
      <c r="F156" s="10"/>
      <c r="G156" s="10"/>
      <c r="H156" s="10"/>
    </row>
    <row r="157" spans="1:8" ht="15.75">
      <c r="A157" s="10"/>
      <c r="B157" s="10"/>
      <c r="C157" s="10"/>
      <c r="D157" s="10"/>
      <c r="E157" s="10"/>
      <c r="F157" s="10"/>
      <c r="G157" s="10"/>
      <c r="H157" s="10"/>
    </row>
    <row r="158" spans="1:8" ht="15.75">
      <c r="A158" s="10"/>
      <c r="B158" s="10"/>
      <c r="C158" s="10"/>
      <c r="D158" s="10"/>
      <c r="E158" s="10"/>
      <c r="F158" s="10"/>
      <c r="G158" s="10"/>
      <c r="H158" s="10"/>
    </row>
    <row r="159" spans="1:8" ht="15.75">
      <c r="A159" s="10"/>
      <c r="B159" s="10"/>
      <c r="C159" s="10"/>
      <c r="D159" s="10"/>
      <c r="E159" s="10"/>
      <c r="F159" s="10"/>
      <c r="G159" s="10"/>
      <c r="H159" s="10"/>
    </row>
  </sheetData>
  <dataConsolidate/>
  <mergeCells count="2">
    <mergeCell ref="A5:H5"/>
    <mergeCell ref="A51:G52"/>
  </mergeCells>
  <conditionalFormatting sqref="H17:H46 H48:H49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ignoredErrors>
    <ignoredError sqref="H45:H46 H17:H20 H21:H44 H47:H50" calculatedColumn="1"/>
  </ignoredErrors>
  <drawing r:id="rId2"/>
  <legacyDrawingHF r:id="rId3"/>
  <tableParts count="2">
    <tablePart r:id="rId4"/>
    <tablePart r:id="rId5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I160"/>
  <sheetViews>
    <sheetView showGridLines="0" zoomScaleNormal="100" zoomScaleSheetLayoutView="100" workbookViewId="0">
      <selection activeCell="G3" sqref="G3"/>
    </sheetView>
  </sheetViews>
  <sheetFormatPr baseColWidth="10" defaultRowHeight="15"/>
  <cols>
    <col min="1" max="1" width="20.7109375" customWidth="1"/>
    <col min="2" max="7" width="9.7109375" customWidth="1"/>
    <col min="8" max="8" width="12.7109375" customWidth="1"/>
    <col min="252" max="252" width="9.140625" customWidth="1"/>
    <col min="253" max="253" width="12.28515625" customWidth="1"/>
    <col min="254" max="259" width="7.85546875" customWidth="1"/>
    <col min="260" max="260" width="7.5703125" customWidth="1"/>
    <col min="508" max="508" width="9.140625" customWidth="1"/>
    <col min="509" max="509" width="12.28515625" customWidth="1"/>
    <col min="510" max="515" width="7.85546875" customWidth="1"/>
    <col min="516" max="516" width="7.5703125" customWidth="1"/>
    <col min="764" max="764" width="9.140625" customWidth="1"/>
    <col min="765" max="765" width="12.28515625" customWidth="1"/>
    <col min="766" max="771" width="7.85546875" customWidth="1"/>
    <col min="772" max="772" width="7.5703125" customWidth="1"/>
    <col min="1020" max="1020" width="9.140625" customWidth="1"/>
    <col min="1021" max="1021" width="12.28515625" customWidth="1"/>
    <col min="1022" max="1027" width="7.85546875" customWidth="1"/>
    <col min="1028" max="1028" width="7.5703125" customWidth="1"/>
    <col min="1276" max="1276" width="9.140625" customWidth="1"/>
    <col min="1277" max="1277" width="12.28515625" customWidth="1"/>
    <col min="1278" max="1283" width="7.85546875" customWidth="1"/>
    <col min="1284" max="1284" width="7.5703125" customWidth="1"/>
    <col min="1532" max="1532" width="9.140625" customWidth="1"/>
    <col min="1533" max="1533" width="12.28515625" customWidth="1"/>
    <col min="1534" max="1539" width="7.85546875" customWidth="1"/>
    <col min="1540" max="1540" width="7.5703125" customWidth="1"/>
    <col min="1788" max="1788" width="9.140625" customWidth="1"/>
    <col min="1789" max="1789" width="12.28515625" customWidth="1"/>
    <col min="1790" max="1795" width="7.85546875" customWidth="1"/>
    <col min="1796" max="1796" width="7.5703125" customWidth="1"/>
    <col min="2044" max="2044" width="9.140625" customWidth="1"/>
    <col min="2045" max="2045" width="12.28515625" customWidth="1"/>
    <col min="2046" max="2051" width="7.85546875" customWidth="1"/>
    <col min="2052" max="2052" width="7.5703125" customWidth="1"/>
    <col min="2300" max="2300" width="9.140625" customWidth="1"/>
    <col min="2301" max="2301" width="12.28515625" customWidth="1"/>
    <col min="2302" max="2307" width="7.85546875" customWidth="1"/>
    <col min="2308" max="2308" width="7.5703125" customWidth="1"/>
    <col min="2556" max="2556" width="9.140625" customWidth="1"/>
    <col min="2557" max="2557" width="12.28515625" customWidth="1"/>
    <col min="2558" max="2563" width="7.85546875" customWidth="1"/>
    <col min="2564" max="2564" width="7.5703125" customWidth="1"/>
    <col min="2812" max="2812" width="9.140625" customWidth="1"/>
    <col min="2813" max="2813" width="12.28515625" customWidth="1"/>
    <col min="2814" max="2819" width="7.85546875" customWidth="1"/>
    <col min="2820" max="2820" width="7.5703125" customWidth="1"/>
    <col min="3068" max="3068" width="9.140625" customWidth="1"/>
    <col min="3069" max="3069" width="12.28515625" customWidth="1"/>
    <col min="3070" max="3075" width="7.85546875" customWidth="1"/>
    <col min="3076" max="3076" width="7.5703125" customWidth="1"/>
    <col min="3324" max="3324" width="9.140625" customWidth="1"/>
    <col min="3325" max="3325" width="12.28515625" customWidth="1"/>
    <col min="3326" max="3331" width="7.85546875" customWidth="1"/>
    <col min="3332" max="3332" width="7.5703125" customWidth="1"/>
    <col min="3580" max="3580" width="9.140625" customWidth="1"/>
    <col min="3581" max="3581" width="12.28515625" customWidth="1"/>
    <col min="3582" max="3587" width="7.85546875" customWidth="1"/>
    <col min="3588" max="3588" width="7.5703125" customWidth="1"/>
    <col min="3836" max="3836" width="9.140625" customWidth="1"/>
    <col min="3837" max="3837" width="12.28515625" customWidth="1"/>
    <col min="3838" max="3843" width="7.85546875" customWidth="1"/>
    <col min="3844" max="3844" width="7.5703125" customWidth="1"/>
    <col min="4092" max="4092" width="9.140625" customWidth="1"/>
    <col min="4093" max="4093" width="12.28515625" customWidth="1"/>
    <col min="4094" max="4099" width="7.85546875" customWidth="1"/>
    <col min="4100" max="4100" width="7.5703125" customWidth="1"/>
    <col min="4348" max="4348" width="9.140625" customWidth="1"/>
    <col min="4349" max="4349" width="12.28515625" customWidth="1"/>
    <col min="4350" max="4355" width="7.85546875" customWidth="1"/>
    <col min="4356" max="4356" width="7.5703125" customWidth="1"/>
    <col min="4604" max="4604" width="9.140625" customWidth="1"/>
    <col min="4605" max="4605" width="12.28515625" customWidth="1"/>
    <col min="4606" max="4611" width="7.85546875" customWidth="1"/>
    <col min="4612" max="4612" width="7.5703125" customWidth="1"/>
    <col min="4860" max="4860" width="9.140625" customWidth="1"/>
    <col min="4861" max="4861" width="12.28515625" customWidth="1"/>
    <col min="4862" max="4867" width="7.85546875" customWidth="1"/>
    <col min="4868" max="4868" width="7.5703125" customWidth="1"/>
    <col min="5116" max="5116" width="9.140625" customWidth="1"/>
    <col min="5117" max="5117" width="12.28515625" customWidth="1"/>
    <col min="5118" max="5123" width="7.85546875" customWidth="1"/>
    <col min="5124" max="5124" width="7.5703125" customWidth="1"/>
    <col min="5372" max="5372" width="9.140625" customWidth="1"/>
    <col min="5373" max="5373" width="12.28515625" customWidth="1"/>
    <col min="5374" max="5379" width="7.85546875" customWidth="1"/>
    <col min="5380" max="5380" width="7.5703125" customWidth="1"/>
    <col min="5628" max="5628" width="9.140625" customWidth="1"/>
    <col min="5629" max="5629" width="12.28515625" customWidth="1"/>
    <col min="5630" max="5635" width="7.85546875" customWidth="1"/>
    <col min="5636" max="5636" width="7.5703125" customWidth="1"/>
    <col min="5884" max="5884" width="9.140625" customWidth="1"/>
    <col min="5885" max="5885" width="12.28515625" customWidth="1"/>
    <col min="5886" max="5891" width="7.85546875" customWidth="1"/>
    <col min="5892" max="5892" width="7.5703125" customWidth="1"/>
    <col min="6140" max="6140" width="9.140625" customWidth="1"/>
    <col min="6141" max="6141" width="12.28515625" customWidth="1"/>
    <col min="6142" max="6147" width="7.85546875" customWidth="1"/>
    <col min="6148" max="6148" width="7.5703125" customWidth="1"/>
    <col min="6396" max="6396" width="9.140625" customWidth="1"/>
    <col min="6397" max="6397" width="12.28515625" customWidth="1"/>
    <col min="6398" max="6403" width="7.85546875" customWidth="1"/>
    <col min="6404" max="6404" width="7.5703125" customWidth="1"/>
    <col min="6652" max="6652" width="9.140625" customWidth="1"/>
    <col min="6653" max="6653" width="12.28515625" customWidth="1"/>
    <col min="6654" max="6659" width="7.85546875" customWidth="1"/>
    <col min="6660" max="6660" width="7.5703125" customWidth="1"/>
    <col min="6908" max="6908" width="9.140625" customWidth="1"/>
    <col min="6909" max="6909" width="12.28515625" customWidth="1"/>
    <col min="6910" max="6915" width="7.85546875" customWidth="1"/>
    <col min="6916" max="6916" width="7.5703125" customWidth="1"/>
    <col min="7164" max="7164" width="9.140625" customWidth="1"/>
    <col min="7165" max="7165" width="12.28515625" customWidth="1"/>
    <col min="7166" max="7171" width="7.85546875" customWidth="1"/>
    <col min="7172" max="7172" width="7.5703125" customWidth="1"/>
    <col min="7420" max="7420" width="9.140625" customWidth="1"/>
    <col min="7421" max="7421" width="12.28515625" customWidth="1"/>
    <col min="7422" max="7427" width="7.85546875" customWidth="1"/>
    <col min="7428" max="7428" width="7.5703125" customWidth="1"/>
    <col min="7676" max="7676" width="9.140625" customWidth="1"/>
    <col min="7677" max="7677" width="12.28515625" customWidth="1"/>
    <col min="7678" max="7683" width="7.85546875" customWidth="1"/>
    <col min="7684" max="7684" width="7.5703125" customWidth="1"/>
    <col min="7932" max="7932" width="9.140625" customWidth="1"/>
    <col min="7933" max="7933" width="12.28515625" customWidth="1"/>
    <col min="7934" max="7939" width="7.85546875" customWidth="1"/>
    <col min="7940" max="7940" width="7.5703125" customWidth="1"/>
    <col min="8188" max="8188" width="9.140625" customWidth="1"/>
    <col min="8189" max="8189" width="12.28515625" customWidth="1"/>
    <col min="8190" max="8195" width="7.85546875" customWidth="1"/>
    <col min="8196" max="8196" width="7.5703125" customWidth="1"/>
    <col min="8444" max="8444" width="9.140625" customWidth="1"/>
    <col min="8445" max="8445" width="12.28515625" customWidth="1"/>
    <col min="8446" max="8451" width="7.85546875" customWidth="1"/>
    <col min="8452" max="8452" width="7.5703125" customWidth="1"/>
    <col min="8700" max="8700" width="9.140625" customWidth="1"/>
    <col min="8701" max="8701" width="12.28515625" customWidth="1"/>
    <col min="8702" max="8707" width="7.85546875" customWidth="1"/>
    <col min="8708" max="8708" width="7.5703125" customWidth="1"/>
    <col min="8956" max="8956" width="9.140625" customWidth="1"/>
    <col min="8957" max="8957" width="12.28515625" customWidth="1"/>
    <col min="8958" max="8963" width="7.85546875" customWidth="1"/>
    <col min="8964" max="8964" width="7.5703125" customWidth="1"/>
    <col min="9212" max="9212" width="9.140625" customWidth="1"/>
    <col min="9213" max="9213" width="12.28515625" customWidth="1"/>
    <col min="9214" max="9219" width="7.85546875" customWidth="1"/>
    <col min="9220" max="9220" width="7.5703125" customWidth="1"/>
    <col min="9468" max="9468" width="9.140625" customWidth="1"/>
    <col min="9469" max="9469" width="12.28515625" customWidth="1"/>
    <col min="9470" max="9475" width="7.85546875" customWidth="1"/>
    <col min="9476" max="9476" width="7.5703125" customWidth="1"/>
    <col min="9724" max="9724" width="9.140625" customWidth="1"/>
    <col min="9725" max="9725" width="12.28515625" customWidth="1"/>
    <col min="9726" max="9731" width="7.85546875" customWidth="1"/>
    <col min="9732" max="9732" width="7.5703125" customWidth="1"/>
    <col min="9980" max="9980" width="9.140625" customWidth="1"/>
    <col min="9981" max="9981" width="12.28515625" customWidth="1"/>
    <col min="9982" max="9987" width="7.85546875" customWidth="1"/>
    <col min="9988" max="9988" width="7.5703125" customWidth="1"/>
    <col min="10236" max="10236" width="9.140625" customWidth="1"/>
    <col min="10237" max="10237" width="12.28515625" customWidth="1"/>
    <col min="10238" max="10243" width="7.85546875" customWidth="1"/>
    <col min="10244" max="10244" width="7.5703125" customWidth="1"/>
    <col min="10492" max="10492" width="9.140625" customWidth="1"/>
    <col min="10493" max="10493" width="12.28515625" customWidth="1"/>
    <col min="10494" max="10499" width="7.85546875" customWidth="1"/>
    <col min="10500" max="10500" width="7.5703125" customWidth="1"/>
    <col min="10748" max="10748" width="9.140625" customWidth="1"/>
    <col min="10749" max="10749" width="12.28515625" customWidth="1"/>
    <col min="10750" max="10755" width="7.85546875" customWidth="1"/>
    <col min="10756" max="10756" width="7.5703125" customWidth="1"/>
    <col min="11004" max="11004" width="9.140625" customWidth="1"/>
    <col min="11005" max="11005" width="12.28515625" customWidth="1"/>
    <col min="11006" max="11011" width="7.85546875" customWidth="1"/>
    <col min="11012" max="11012" width="7.5703125" customWidth="1"/>
    <col min="11260" max="11260" width="9.140625" customWidth="1"/>
    <col min="11261" max="11261" width="12.28515625" customWidth="1"/>
    <col min="11262" max="11267" width="7.85546875" customWidth="1"/>
    <col min="11268" max="11268" width="7.5703125" customWidth="1"/>
    <col min="11516" max="11516" width="9.140625" customWidth="1"/>
    <col min="11517" max="11517" width="12.28515625" customWidth="1"/>
    <col min="11518" max="11523" width="7.85546875" customWidth="1"/>
    <col min="11524" max="11524" width="7.5703125" customWidth="1"/>
    <col min="11772" max="11772" width="9.140625" customWidth="1"/>
    <col min="11773" max="11773" width="12.28515625" customWidth="1"/>
    <col min="11774" max="11779" width="7.85546875" customWidth="1"/>
    <col min="11780" max="11780" width="7.5703125" customWidth="1"/>
    <col min="12028" max="12028" width="9.140625" customWidth="1"/>
    <col min="12029" max="12029" width="12.28515625" customWidth="1"/>
    <col min="12030" max="12035" width="7.85546875" customWidth="1"/>
    <col min="12036" max="12036" width="7.5703125" customWidth="1"/>
    <col min="12284" max="12284" width="9.140625" customWidth="1"/>
    <col min="12285" max="12285" width="12.28515625" customWidth="1"/>
    <col min="12286" max="12291" width="7.85546875" customWidth="1"/>
    <col min="12292" max="12292" width="7.5703125" customWidth="1"/>
    <col min="12540" max="12540" width="9.140625" customWidth="1"/>
    <col min="12541" max="12541" width="12.28515625" customWidth="1"/>
    <col min="12542" max="12547" width="7.85546875" customWidth="1"/>
    <col min="12548" max="12548" width="7.5703125" customWidth="1"/>
    <col min="12796" max="12796" width="9.140625" customWidth="1"/>
    <col min="12797" max="12797" width="12.28515625" customWidth="1"/>
    <col min="12798" max="12803" width="7.85546875" customWidth="1"/>
    <col min="12804" max="12804" width="7.5703125" customWidth="1"/>
    <col min="13052" max="13052" width="9.140625" customWidth="1"/>
    <col min="13053" max="13053" width="12.28515625" customWidth="1"/>
    <col min="13054" max="13059" width="7.85546875" customWidth="1"/>
    <col min="13060" max="13060" width="7.5703125" customWidth="1"/>
    <col min="13308" max="13308" width="9.140625" customWidth="1"/>
    <col min="13309" max="13309" width="12.28515625" customWidth="1"/>
    <col min="13310" max="13315" width="7.85546875" customWidth="1"/>
    <col min="13316" max="13316" width="7.5703125" customWidth="1"/>
    <col min="13564" max="13564" width="9.140625" customWidth="1"/>
    <col min="13565" max="13565" width="12.28515625" customWidth="1"/>
    <col min="13566" max="13571" width="7.85546875" customWidth="1"/>
    <col min="13572" max="13572" width="7.5703125" customWidth="1"/>
    <col min="13820" max="13820" width="9.140625" customWidth="1"/>
    <col min="13821" max="13821" width="12.28515625" customWidth="1"/>
    <col min="13822" max="13827" width="7.85546875" customWidth="1"/>
    <col min="13828" max="13828" width="7.5703125" customWidth="1"/>
    <col min="14076" max="14076" width="9.140625" customWidth="1"/>
    <col min="14077" max="14077" width="12.28515625" customWidth="1"/>
    <col min="14078" max="14083" width="7.85546875" customWidth="1"/>
    <col min="14084" max="14084" width="7.5703125" customWidth="1"/>
    <col min="14332" max="14332" width="9.140625" customWidth="1"/>
    <col min="14333" max="14333" width="12.28515625" customWidth="1"/>
    <col min="14334" max="14339" width="7.85546875" customWidth="1"/>
    <col min="14340" max="14340" width="7.5703125" customWidth="1"/>
    <col min="14588" max="14588" width="9.140625" customWidth="1"/>
    <col min="14589" max="14589" width="12.28515625" customWidth="1"/>
    <col min="14590" max="14595" width="7.85546875" customWidth="1"/>
    <col min="14596" max="14596" width="7.5703125" customWidth="1"/>
    <col min="14844" max="14844" width="9.140625" customWidth="1"/>
    <col min="14845" max="14845" width="12.28515625" customWidth="1"/>
    <col min="14846" max="14851" width="7.85546875" customWidth="1"/>
    <col min="14852" max="14852" width="7.5703125" customWidth="1"/>
    <col min="15100" max="15100" width="9.140625" customWidth="1"/>
    <col min="15101" max="15101" width="12.28515625" customWidth="1"/>
    <col min="15102" max="15107" width="7.85546875" customWidth="1"/>
    <col min="15108" max="15108" width="7.5703125" customWidth="1"/>
    <col min="15356" max="15356" width="9.140625" customWidth="1"/>
    <col min="15357" max="15357" width="12.28515625" customWidth="1"/>
    <col min="15358" max="15363" width="7.85546875" customWidth="1"/>
    <col min="15364" max="15364" width="7.5703125" customWidth="1"/>
    <col min="15612" max="15612" width="9.140625" customWidth="1"/>
    <col min="15613" max="15613" width="12.28515625" customWidth="1"/>
    <col min="15614" max="15619" width="7.85546875" customWidth="1"/>
    <col min="15620" max="15620" width="7.5703125" customWidth="1"/>
    <col min="15868" max="15868" width="9.140625" customWidth="1"/>
    <col min="15869" max="15869" width="12.28515625" customWidth="1"/>
    <col min="15870" max="15875" width="7.85546875" customWidth="1"/>
    <col min="15876" max="15876" width="7.5703125" customWidth="1"/>
    <col min="16124" max="16124" width="9.140625" customWidth="1"/>
    <col min="16125" max="16125" width="12.28515625" customWidth="1"/>
    <col min="16126" max="16131" width="7.85546875" customWidth="1"/>
    <col min="16132" max="16132" width="7.5703125" customWidth="1"/>
  </cols>
  <sheetData>
    <row r="1" spans="1:8" ht="15" customHeight="1"/>
    <row r="2" spans="1:8" ht="15" customHeight="1"/>
    <row r="3" spans="1:8" ht="15" customHeight="1"/>
    <row r="4" spans="1:8" s="5" customFormat="1" ht="15" customHeight="1">
      <c r="A4" s="6"/>
      <c r="B4" s="3"/>
      <c r="C4" s="3"/>
      <c r="D4" s="3"/>
      <c r="E4" s="3"/>
      <c r="F4" s="3"/>
      <c r="G4" s="3"/>
      <c r="H4" s="3"/>
    </row>
    <row r="5" spans="1:8" ht="15" customHeight="1">
      <c r="A5" s="781" t="s">
        <v>383</v>
      </c>
      <c r="B5" s="781"/>
      <c r="C5" s="781"/>
      <c r="D5" s="781"/>
      <c r="E5" s="781"/>
      <c r="F5" s="781"/>
      <c r="G5" s="781"/>
      <c r="H5" s="781"/>
    </row>
    <row r="6" spans="1:8" ht="6.75" customHeight="1">
      <c r="A6" s="8"/>
      <c r="B6" s="8"/>
      <c r="C6" s="8"/>
      <c r="D6" s="8"/>
      <c r="E6" s="8"/>
      <c r="F6" s="8"/>
      <c r="G6" s="8"/>
      <c r="H6" s="8"/>
    </row>
    <row r="7" spans="1:8" ht="21.95" customHeight="1">
      <c r="A7" s="59" t="s">
        <v>461</v>
      </c>
      <c r="B7" s="59" t="s">
        <v>0</v>
      </c>
      <c r="C7" s="8"/>
      <c r="D7" s="8"/>
      <c r="E7" s="8"/>
      <c r="F7" s="8"/>
      <c r="G7" s="8"/>
      <c r="H7" s="8"/>
    </row>
    <row r="8" spans="1:8" ht="15.95" customHeight="1">
      <c r="A8" s="497">
        <v>2012</v>
      </c>
      <c r="B8" s="492">
        <v>1.5</v>
      </c>
      <c r="C8" s="8"/>
      <c r="D8" s="8"/>
      <c r="E8" s="8"/>
      <c r="F8" s="8"/>
      <c r="G8" s="8"/>
      <c r="H8" s="8"/>
    </row>
    <row r="9" spans="1:8" ht="15.95" customHeight="1">
      <c r="A9" s="497">
        <v>2013</v>
      </c>
      <c r="B9" s="492">
        <v>1.1191616766467065</v>
      </c>
      <c r="C9" s="8"/>
      <c r="D9" s="8"/>
      <c r="E9" s="8"/>
      <c r="F9" s="8"/>
      <c r="G9" s="8"/>
      <c r="H9" s="8"/>
    </row>
    <row r="10" spans="1:8" ht="15.95" customHeight="1">
      <c r="A10" s="497">
        <v>2014</v>
      </c>
      <c r="B10" s="492">
        <v>1.244846389147493</v>
      </c>
      <c r="C10" s="8"/>
      <c r="D10" s="8"/>
      <c r="E10" s="8"/>
      <c r="F10" s="8"/>
      <c r="G10" s="8"/>
      <c r="H10" s="8"/>
    </row>
    <row r="11" spans="1:8" ht="15.95" customHeight="1">
      <c r="A11" s="497">
        <v>2015</v>
      </c>
      <c r="B11" s="492">
        <v>1.244846389147493</v>
      </c>
      <c r="C11" s="8"/>
      <c r="D11" s="8"/>
      <c r="E11" s="8"/>
      <c r="F11" s="8"/>
      <c r="G11" s="8"/>
      <c r="H11" s="8"/>
    </row>
    <row r="12" spans="1:8" ht="15.95" customHeight="1">
      <c r="A12" s="554">
        <v>2016</v>
      </c>
      <c r="B12" s="505">
        <v>1.2</v>
      </c>
      <c r="C12" s="8"/>
      <c r="D12" s="8"/>
      <c r="E12" s="8"/>
      <c r="F12" s="8"/>
      <c r="G12" s="8"/>
      <c r="H12" s="8"/>
    </row>
    <row r="13" spans="1:8" ht="15.95" customHeight="1">
      <c r="A13" s="554">
        <v>2017</v>
      </c>
      <c r="B13" s="505">
        <v>1.2</v>
      </c>
      <c r="C13" s="8"/>
      <c r="D13" s="8"/>
      <c r="E13" s="8"/>
      <c r="F13" s="8"/>
      <c r="G13" s="8"/>
      <c r="H13" s="8"/>
    </row>
    <row r="14" spans="1:8" ht="15.95" customHeight="1">
      <c r="A14" s="544" t="s">
        <v>74</v>
      </c>
      <c r="B14" s="492">
        <f>AVERAGE(B8:B13)</f>
        <v>1.251475742490282</v>
      </c>
      <c r="C14" s="8"/>
      <c r="D14" s="8"/>
      <c r="E14" s="8"/>
      <c r="F14" s="8"/>
      <c r="G14" s="8"/>
      <c r="H14" s="8"/>
    </row>
    <row r="15" spans="1:8" ht="8.25" customHeight="1">
      <c r="A15" s="85"/>
      <c r="B15" s="85"/>
      <c r="C15" s="8"/>
      <c r="D15" s="8"/>
      <c r="E15" s="8"/>
      <c r="F15" s="8"/>
      <c r="G15" s="8"/>
      <c r="H15" s="8"/>
    </row>
    <row r="16" spans="1:8" ht="33.75" customHeight="1">
      <c r="A16" s="59" t="s">
        <v>64</v>
      </c>
      <c r="B16" s="59" t="s">
        <v>3</v>
      </c>
      <c r="C16" s="59" t="s">
        <v>4</v>
      </c>
      <c r="D16" s="59" t="s">
        <v>5</v>
      </c>
      <c r="E16" s="59" t="s">
        <v>6</v>
      </c>
      <c r="F16" s="59" t="s">
        <v>7</v>
      </c>
      <c r="G16" s="515" t="s">
        <v>207</v>
      </c>
      <c r="H16" s="59" t="s">
        <v>420</v>
      </c>
    </row>
    <row r="17" spans="1:9" ht="14.1" customHeight="1">
      <c r="A17" s="433" t="s">
        <v>9</v>
      </c>
      <c r="B17" s="572">
        <v>1.3346075967043707</v>
      </c>
      <c r="C17" s="572">
        <v>1.3346075967043707</v>
      </c>
      <c r="D17" s="572">
        <v>1.1496062992125984</v>
      </c>
      <c r="E17" s="572">
        <v>1.1496062992125984</v>
      </c>
      <c r="F17" s="572">
        <v>1.1000000000000001</v>
      </c>
      <c r="G17" s="572">
        <f>computadoras!I5</f>
        <v>1.17</v>
      </c>
      <c r="H17" s="572">
        <f>AVERAGE(B17:G17)</f>
        <v>1.2064046319723232</v>
      </c>
      <c r="I17" s="75"/>
    </row>
    <row r="18" spans="1:9" ht="14.1" customHeight="1">
      <c r="A18" s="433" t="s">
        <v>12</v>
      </c>
      <c r="B18" s="572">
        <v>1.672597397966461</v>
      </c>
      <c r="C18" s="572">
        <v>1.672597397966461</v>
      </c>
      <c r="D18" s="572">
        <v>1.0913978494623655</v>
      </c>
      <c r="E18" s="572">
        <v>1.0913978494623655</v>
      </c>
      <c r="F18" s="572">
        <v>1.3</v>
      </c>
      <c r="G18" s="572">
        <f>computadoras!I6</f>
        <v>1.3</v>
      </c>
      <c r="H18" s="572">
        <f t="shared" ref="H18:H50" si="0">AVERAGE(B18:G18)</f>
        <v>1.3546650824762754</v>
      </c>
      <c r="I18" s="75"/>
    </row>
    <row r="19" spans="1:9" ht="14.1" customHeight="1">
      <c r="A19" s="433" t="s">
        <v>13</v>
      </c>
      <c r="B19" s="572">
        <v>1.3190740740740741</v>
      </c>
      <c r="C19" s="572">
        <v>1.3190740740740741</v>
      </c>
      <c r="D19" s="572">
        <v>0.85507246376811596</v>
      </c>
      <c r="E19" s="572">
        <v>0.85507246376811596</v>
      </c>
      <c r="F19" s="572">
        <v>1.4</v>
      </c>
      <c r="G19" s="572">
        <f>computadoras!I7</f>
        <v>1.37</v>
      </c>
      <c r="H19" s="572">
        <f t="shared" si="0"/>
        <v>1.1863821792807301</v>
      </c>
      <c r="I19" s="75"/>
    </row>
    <row r="20" spans="1:9" ht="14.1" customHeight="1">
      <c r="A20" s="433" t="s">
        <v>14</v>
      </c>
      <c r="B20" s="572">
        <v>3.0037481259370313</v>
      </c>
      <c r="C20" s="572">
        <v>3.0037481259370313</v>
      </c>
      <c r="D20" s="572">
        <v>1.0142857142857142</v>
      </c>
      <c r="E20" s="572">
        <v>1.0142857142857142</v>
      </c>
      <c r="F20" s="572">
        <v>1</v>
      </c>
      <c r="G20" s="572">
        <f>computadoras!I8</f>
        <v>0.92</v>
      </c>
      <c r="H20" s="572">
        <f t="shared" si="0"/>
        <v>1.6593446134075818</v>
      </c>
      <c r="I20" s="75"/>
    </row>
    <row r="21" spans="1:9" ht="14.1" customHeight="1">
      <c r="A21" s="433" t="s">
        <v>15</v>
      </c>
      <c r="B21" s="572">
        <v>1.6936329138033683</v>
      </c>
      <c r="C21" s="572">
        <v>1.6936329138033683</v>
      </c>
      <c r="D21" s="572">
        <v>1.17</v>
      </c>
      <c r="E21" s="572">
        <v>1.17</v>
      </c>
      <c r="F21" s="572">
        <v>1.2</v>
      </c>
      <c r="G21" s="572">
        <f>computadoras!I9</f>
        <v>1.19</v>
      </c>
      <c r="H21" s="572">
        <f t="shared" si="0"/>
        <v>1.352877637934456</v>
      </c>
      <c r="I21" s="75"/>
    </row>
    <row r="22" spans="1:9" ht="14.1" customHeight="1">
      <c r="A22" s="433" t="s">
        <v>16</v>
      </c>
      <c r="B22" s="572">
        <v>1.7997033023735811</v>
      </c>
      <c r="C22" s="572">
        <v>1.7997033023735811</v>
      </c>
      <c r="D22" s="572">
        <v>1.56</v>
      </c>
      <c r="E22" s="572">
        <v>1.56</v>
      </c>
      <c r="F22" s="572">
        <v>1.4</v>
      </c>
      <c r="G22" s="572">
        <f>computadoras!I10</f>
        <v>1.42</v>
      </c>
      <c r="H22" s="572">
        <f t="shared" si="0"/>
        <v>1.5899011007911936</v>
      </c>
      <c r="I22" s="75"/>
    </row>
    <row r="23" spans="1:9" ht="14.1" customHeight="1">
      <c r="A23" s="433" t="s">
        <v>17</v>
      </c>
      <c r="B23" s="572">
        <v>1.8778282432475224</v>
      </c>
      <c r="C23" s="572">
        <v>1.8778282432475224</v>
      </c>
      <c r="D23" s="572">
        <v>1.2446808510638299</v>
      </c>
      <c r="E23" s="572">
        <v>1.2446808510638299</v>
      </c>
      <c r="F23" s="572">
        <v>1.4</v>
      </c>
      <c r="G23" s="572">
        <f>computadoras!I11</f>
        <v>1.39</v>
      </c>
      <c r="H23" s="572">
        <f t="shared" si="0"/>
        <v>1.5058363647704509</v>
      </c>
      <c r="I23" s="75"/>
    </row>
    <row r="24" spans="1:9" ht="14.1" customHeight="1">
      <c r="A24" s="433" t="s">
        <v>18</v>
      </c>
      <c r="B24" s="572">
        <v>1.3976895881598572</v>
      </c>
      <c r="C24" s="572">
        <v>1.3976895881598572</v>
      </c>
      <c r="D24" s="572">
        <v>0.88043478260869568</v>
      </c>
      <c r="E24" s="572">
        <v>0.88043478260869568</v>
      </c>
      <c r="F24" s="572">
        <v>1</v>
      </c>
      <c r="G24" s="572">
        <f>computadoras!I12</f>
        <v>0.81</v>
      </c>
      <c r="H24" s="572">
        <f t="shared" si="0"/>
        <v>1.061041456922851</v>
      </c>
      <c r="I24" s="75"/>
    </row>
    <row r="25" spans="1:9" ht="14.1" customHeight="1">
      <c r="A25" s="433" t="s">
        <v>19</v>
      </c>
      <c r="B25" s="572">
        <v>1.4206281833616299</v>
      </c>
      <c r="C25" s="572">
        <v>1.4206281833616299</v>
      </c>
      <c r="D25" s="572">
        <v>0.7289719626168224</v>
      </c>
      <c r="E25" s="572">
        <v>0.7289719626168224</v>
      </c>
      <c r="F25" s="572">
        <v>1</v>
      </c>
      <c r="G25" s="572">
        <f>computadoras!I13</f>
        <v>1.03</v>
      </c>
      <c r="H25" s="572">
        <f t="shared" si="0"/>
        <v>1.0548667153261508</v>
      </c>
      <c r="I25" s="75"/>
    </row>
    <row r="26" spans="1:9" ht="14.1" customHeight="1">
      <c r="A26" s="433" t="s">
        <v>20</v>
      </c>
      <c r="B26" s="572">
        <v>1.5024940698068452</v>
      </c>
      <c r="C26" s="572">
        <v>1.5024940698068452</v>
      </c>
      <c r="D26" s="572">
        <v>0.94080338266384778</v>
      </c>
      <c r="E26" s="572">
        <v>0.94080338266384778</v>
      </c>
      <c r="F26" s="572">
        <v>1</v>
      </c>
      <c r="G26" s="572">
        <f>computadoras!I14</f>
        <v>0.9</v>
      </c>
      <c r="H26" s="572">
        <f t="shared" si="0"/>
        <v>1.1310991508235644</v>
      </c>
      <c r="I26" s="75"/>
    </row>
    <row r="27" spans="1:9" ht="14.1" customHeight="1">
      <c r="A27" s="433" t="s">
        <v>21</v>
      </c>
      <c r="B27" s="572">
        <v>1.6761389896552084</v>
      </c>
      <c r="C27" s="572">
        <v>1.6761389896552084</v>
      </c>
      <c r="D27" s="572">
        <v>1</v>
      </c>
      <c r="E27" s="572">
        <v>1</v>
      </c>
      <c r="F27" s="572">
        <v>1.3</v>
      </c>
      <c r="G27" s="572">
        <f>computadoras!I15</f>
        <v>1.3</v>
      </c>
      <c r="H27" s="572">
        <f t="shared" si="0"/>
        <v>1.3253796632184027</v>
      </c>
      <c r="I27" s="75"/>
    </row>
    <row r="28" spans="1:9" ht="14.1" customHeight="1">
      <c r="A28" s="433" t="s">
        <v>22</v>
      </c>
      <c r="B28" s="572">
        <v>2.6069794050343247</v>
      </c>
      <c r="C28" s="572">
        <v>2.6069794050343247</v>
      </c>
      <c r="D28" s="572">
        <v>1.9310344827586208</v>
      </c>
      <c r="E28" s="572">
        <v>1.9310344827586208</v>
      </c>
      <c r="F28" s="572">
        <v>1.5</v>
      </c>
      <c r="G28" s="572">
        <f>computadoras!I16</f>
        <v>1.5</v>
      </c>
      <c r="H28" s="572">
        <f t="shared" si="0"/>
        <v>2.0126712959309816</v>
      </c>
      <c r="I28" s="75"/>
    </row>
    <row r="29" spans="1:9" ht="14.1" customHeight="1">
      <c r="A29" s="433" t="s">
        <v>23</v>
      </c>
      <c r="B29" s="572">
        <v>1.4758584477577648</v>
      </c>
      <c r="C29" s="572">
        <v>1.4758584477577648</v>
      </c>
      <c r="D29" s="572">
        <v>1.1919431279620853</v>
      </c>
      <c r="E29" s="572">
        <v>1.1919431279620853</v>
      </c>
      <c r="F29" s="572">
        <v>1.2</v>
      </c>
      <c r="G29" s="572">
        <f>computadoras!I17</f>
        <v>1.22</v>
      </c>
      <c r="H29" s="572">
        <f t="shared" si="0"/>
        <v>1.2926005252399502</v>
      </c>
      <c r="I29" s="75"/>
    </row>
    <row r="30" spans="1:9" ht="14.1" customHeight="1">
      <c r="A30" s="433" t="s">
        <v>24</v>
      </c>
      <c r="B30" s="572">
        <v>1.5652251625141389</v>
      </c>
      <c r="C30" s="572">
        <v>1.5652251625141389</v>
      </c>
      <c r="D30" s="572">
        <v>0.90340514246004167</v>
      </c>
      <c r="E30" s="572">
        <v>0.90340514246004167</v>
      </c>
      <c r="F30" s="572">
        <v>1.1000000000000001</v>
      </c>
      <c r="G30" s="572">
        <f>computadoras!I18</f>
        <v>1.07</v>
      </c>
      <c r="H30" s="572">
        <f t="shared" si="0"/>
        <v>1.1845434349913935</v>
      </c>
      <c r="I30" s="75"/>
    </row>
    <row r="31" spans="1:9" ht="14.1" customHeight="1">
      <c r="A31" s="433" t="s">
        <v>25</v>
      </c>
      <c r="B31" s="572">
        <v>1.9643866020984664</v>
      </c>
      <c r="C31" s="572">
        <v>1.9643866020984664</v>
      </c>
      <c r="D31" s="572">
        <v>1.2815884476534296</v>
      </c>
      <c r="E31" s="572">
        <v>1.2815884476534296</v>
      </c>
      <c r="F31" s="572">
        <v>1.3</v>
      </c>
      <c r="G31" s="572">
        <f>computadoras!I19</f>
        <v>1.31</v>
      </c>
      <c r="H31" s="572">
        <f t="shared" si="0"/>
        <v>1.5169916832506321</v>
      </c>
      <c r="I31" s="75"/>
    </row>
    <row r="32" spans="1:9" ht="14.1" customHeight="1">
      <c r="A32" s="433" t="s">
        <v>26</v>
      </c>
      <c r="B32" s="572">
        <v>1.3297047521766623</v>
      </c>
      <c r="C32" s="572">
        <v>1.3297047521766623</v>
      </c>
      <c r="D32" s="572">
        <v>1.096774193548387</v>
      </c>
      <c r="E32" s="572">
        <v>1.096774193548387</v>
      </c>
      <c r="F32" s="572">
        <v>1.2</v>
      </c>
      <c r="G32" s="572">
        <f>computadoras!I20</f>
        <v>1.1599999999999999</v>
      </c>
      <c r="H32" s="572">
        <f t="shared" si="0"/>
        <v>1.2021596485750166</v>
      </c>
      <c r="I32" s="75"/>
    </row>
    <row r="33" spans="1:9" ht="14.1" customHeight="1">
      <c r="A33" s="433" t="s">
        <v>27</v>
      </c>
      <c r="B33" s="572">
        <v>2.3696078431372549</v>
      </c>
      <c r="C33" s="572">
        <v>2.3696078431372549</v>
      </c>
      <c r="D33" s="572">
        <v>1.5263157894736843</v>
      </c>
      <c r="E33" s="572">
        <v>1.5263157894736843</v>
      </c>
      <c r="F33" s="572">
        <v>2.1</v>
      </c>
      <c r="G33" s="572">
        <f>computadoras!I21</f>
        <v>2.11</v>
      </c>
      <c r="H33" s="572">
        <f t="shared" si="0"/>
        <v>2.0003078775369798</v>
      </c>
      <c r="I33" s="75"/>
    </row>
    <row r="34" spans="1:9" ht="14.1" customHeight="1">
      <c r="A34" s="433" t="s">
        <v>28</v>
      </c>
      <c r="B34" s="572">
        <v>1.1206028723535184</v>
      </c>
      <c r="C34" s="572">
        <v>1.1206028723535184</v>
      </c>
      <c r="D34" s="572">
        <v>0.87009803921568629</v>
      </c>
      <c r="E34" s="572">
        <v>0.87009803921568629</v>
      </c>
      <c r="F34" s="572">
        <v>1</v>
      </c>
      <c r="G34" s="572">
        <f>computadoras!I22</f>
        <v>0.94</v>
      </c>
      <c r="H34" s="572">
        <f t="shared" si="0"/>
        <v>0.98690030385640137</v>
      </c>
      <c r="I34" s="75"/>
    </row>
    <row r="35" spans="1:9" ht="14.1" customHeight="1">
      <c r="A35" s="433" t="s">
        <v>29</v>
      </c>
      <c r="B35" s="572">
        <v>1.0770164963060418</v>
      </c>
      <c r="C35" s="572">
        <v>1.0770164963060418</v>
      </c>
      <c r="D35" s="572">
        <v>0.98127340823970033</v>
      </c>
      <c r="E35" s="572">
        <v>0.98127340823970033</v>
      </c>
      <c r="F35" s="572">
        <v>1.1000000000000001</v>
      </c>
      <c r="G35" s="572">
        <f>computadoras!I23</f>
        <v>1.1399999999999999</v>
      </c>
      <c r="H35" s="572">
        <f t="shared" si="0"/>
        <v>1.0594299681819142</v>
      </c>
      <c r="I35" s="75"/>
    </row>
    <row r="36" spans="1:9" ht="14.1" customHeight="1">
      <c r="A36" s="433" t="s">
        <v>30</v>
      </c>
      <c r="B36" s="572">
        <v>1.2441826979939627</v>
      </c>
      <c r="C36" s="572">
        <v>1.2441826979939627</v>
      </c>
      <c r="D36" s="572">
        <v>0.97272727272727277</v>
      </c>
      <c r="E36" s="572">
        <v>0.97272727272727277</v>
      </c>
      <c r="F36" s="572">
        <v>1.3</v>
      </c>
      <c r="G36" s="572">
        <f>computadoras!I24</f>
        <v>1.3</v>
      </c>
      <c r="H36" s="572">
        <f t="shared" si="0"/>
        <v>1.1723033235737452</v>
      </c>
      <c r="I36" s="75"/>
    </row>
    <row r="37" spans="1:9" ht="14.1" customHeight="1">
      <c r="A37" s="433" t="s">
        <v>31</v>
      </c>
      <c r="B37" s="572">
        <v>1.498750832778148</v>
      </c>
      <c r="C37" s="572">
        <v>1.498750832778148</v>
      </c>
      <c r="D37" s="572">
        <v>0.88395904436860073</v>
      </c>
      <c r="E37" s="572">
        <v>0.88395904436860073</v>
      </c>
      <c r="F37" s="572">
        <v>1.2</v>
      </c>
      <c r="G37" s="572">
        <f>computadoras!I25</f>
        <v>1.24</v>
      </c>
      <c r="H37" s="572">
        <f t="shared" si="0"/>
        <v>1.2009032923822496</v>
      </c>
      <c r="I37" s="75"/>
    </row>
    <row r="38" spans="1:9" ht="14.1" customHeight="1">
      <c r="A38" s="433" t="s">
        <v>32</v>
      </c>
      <c r="B38" s="572">
        <v>1.457379597578109</v>
      </c>
      <c r="C38" s="572">
        <v>1.457379597578109</v>
      </c>
      <c r="D38" s="572">
        <v>0.73979591836734693</v>
      </c>
      <c r="E38" s="572">
        <v>0.73979591836734693</v>
      </c>
      <c r="F38" s="572">
        <v>1</v>
      </c>
      <c r="G38" s="572">
        <f>computadoras!I26</f>
        <v>0.97</v>
      </c>
      <c r="H38" s="572">
        <f t="shared" si="0"/>
        <v>1.0607251719818185</v>
      </c>
      <c r="I38" s="75"/>
    </row>
    <row r="39" spans="1:9" ht="14.1" customHeight="1">
      <c r="A39" s="433" t="s">
        <v>33</v>
      </c>
      <c r="B39" s="572">
        <v>2.7006160729462452</v>
      </c>
      <c r="C39" s="572">
        <v>2.7006160729462452</v>
      </c>
      <c r="D39" s="572">
        <v>1.5614617940199336</v>
      </c>
      <c r="E39" s="572">
        <v>1.5614617940199336</v>
      </c>
      <c r="F39" s="572">
        <v>1.5</v>
      </c>
      <c r="G39" s="572">
        <f>computadoras!I27</f>
        <v>1.52</v>
      </c>
      <c r="H39" s="572">
        <f t="shared" si="0"/>
        <v>1.9240259556553927</v>
      </c>
      <c r="I39" s="75"/>
    </row>
    <row r="40" spans="1:9" ht="14.1" customHeight="1">
      <c r="A40" s="433" t="s">
        <v>34</v>
      </c>
      <c r="B40" s="572">
        <v>1.4667099256370759</v>
      </c>
      <c r="C40" s="572">
        <v>1.4667099256370759</v>
      </c>
      <c r="D40" s="572">
        <v>1.1505681818181819</v>
      </c>
      <c r="E40" s="572">
        <v>1.1505681818181819</v>
      </c>
      <c r="F40" s="572">
        <v>1.5</v>
      </c>
      <c r="G40" s="572">
        <f>computadoras!I28</f>
        <v>1.46</v>
      </c>
      <c r="H40" s="572">
        <f t="shared" si="0"/>
        <v>1.3657593691517527</v>
      </c>
      <c r="I40" s="75"/>
    </row>
    <row r="41" spans="1:9" ht="14.1" customHeight="1">
      <c r="A41" s="433" t="s">
        <v>35</v>
      </c>
      <c r="B41" s="572">
        <v>1.6787041802481844</v>
      </c>
      <c r="C41" s="572">
        <v>1.6787041802481844</v>
      </c>
      <c r="D41" s="572">
        <v>1.5714285714285714</v>
      </c>
      <c r="E41" s="572">
        <v>1.5714285714285714</v>
      </c>
      <c r="F41" s="572">
        <v>1.8</v>
      </c>
      <c r="G41" s="572">
        <f>computadoras!I29</f>
        <v>1.82</v>
      </c>
      <c r="H41" s="572">
        <f t="shared" si="0"/>
        <v>1.6867109172255852</v>
      </c>
      <c r="I41" s="75"/>
    </row>
    <row r="42" spans="1:9" ht="14.1" customHeight="1">
      <c r="A42" s="433" t="s">
        <v>36</v>
      </c>
      <c r="B42" s="572">
        <v>1.831392406499637</v>
      </c>
      <c r="C42" s="572">
        <v>1.831392406499637</v>
      </c>
      <c r="D42" s="572">
        <v>1.3923444976076556</v>
      </c>
      <c r="E42" s="572">
        <v>1.3923444976076556</v>
      </c>
      <c r="F42" s="572">
        <v>1.5</v>
      </c>
      <c r="G42" s="572">
        <f>computadoras!I30</f>
        <v>1.54</v>
      </c>
      <c r="H42" s="572">
        <f t="shared" si="0"/>
        <v>1.5812456347024308</v>
      </c>
      <c r="I42" s="75"/>
    </row>
    <row r="43" spans="1:9" ht="14.1" customHeight="1">
      <c r="A43" s="433" t="s">
        <v>37</v>
      </c>
      <c r="B43" s="572">
        <v>1.3046412113232388</v>
      </c>
      <c r="C43" s="572">
        <v>1.3046412113232388</v>
      </c>
      <c r="D43" s="572">
        <v>2.7037037037037037</v>
      </c>
      <c r="E43" s="572">
        <v>2.7037037037037037</v>
      </c>
      <c r="F43" s="572">
        <v>1</v>
      </c>
      <c r="G43" s="572">
        <f>computadoras!I31</f>
        <v>0.97</v>
      </c>
      <c r="H43" s="572">
        <f t="shared" si="0"/>
        <v>1.6644483050089809</v>
      </c>
      <c r="I43" s="75"/>
    </row>
    <row r="44" spans="1:9" ht="14.1" customHeight="1">
      <c r="A44" s="433" t="s">
        <v>38</v>
      </c>
      <c r="B44" s="572">
        <v>1.9062146412668095</v>
      </c>
      <c r="C44" s="572">
        <v>1.9062146412668095</v>
      </c>
      <c r="D44" s="572">
        <v>1.0876712328767124</v>
      </c>
      <c r="E44" s="572">
        <v>1.0876712328767124</v>
      </c>
      <c r="F44" s="572">
        <v>1.2</v>
      </c>
      <c r="G44" s="572">
        <f>computadoras!I32</f>
        <v>1.25</v>
      </c>
      <c r="H44" s="572">
        <f t="shared" si="0"/>
        <v>1.4062952913811742</v>
      </c>
      <c r="I44" s="75"/>
    </row>
    <row r="45" spans="1:9" ht="14.1" customHeight="1">
      <c r="A45" s="433" t="s">
        <v>39</v>
      </c>
      <c r="B45" s="572">
        <v>1.5808323980546202</v>
      </c>
      <c r="C45" s="572">
        <v>1.5808323980546202</v>
      </c>
      <c r="D45" s="572">
        <v>1.4666666666666666</v>
      </c>
      <c r="E45" s="572">
        <v>1.4666666666666666</v>
      </c>
      <c r="F45" s="572">
        <v>1</v>
      </c>
      <c r="G45" s="572">
        <f>computadoras!I33</f>
        <v>0.97</v>
      </c>
      <c r="H45" s="572">
        <f t="shared" si="0"/>
        <v>1.3441663549070955</v>
      </c>
      <c r="I45" s="75"/>
    </row>
    <row r="46" spans="1:9" ht="14.1" customHeight="1">
      <c r="A46" s="433" t="s">
        <v>40</v>
      </c>
      <c r="B46" s="572">
        <v>1.3508151008151008</v>
      </c>
      <c r="C46" s="572">
        <v>1.3508151008151008</v>
      </c>
      <c r="D46" s="572">
        <v>0.96202531645569622</v>
      </c>
      <c r="E46" s="572">
        <v>0.96202531645569622</v>
      </c>
      <c r="F46" s="572">
        <v>1.2</v>
      </c>
      <c r="G46" s="572">
        <f>computadoras!I34</f>
        <v>1.23</v>
      </c>
      <c r="H46" s="572">
        <f t="shared" si="0"/>
        <v>1.1759468057569322</v>
      </c>
      <c r="I46" s="75"/>
    </row>
    <row r="47" spans="1:9" s="205" customFormat="1" ht="13.5" customHeight="1">
      <c r="A47" s="436" t="s">
        <v>41</v>
      </c>
      <c r="B47" s="576">
        <v>1.6</v>
      </c>
      <c r="C47" s="576">
        <v>1.6</v>
      </c>
      <c r="D47" s="576">
        <v>1</v>
      </c>
      <c r="E47" s="576">
        <v>1.2</v>
      </c>
      <c r="F47" s="576">
        <v>1.2</v>
      </c>
      <c r="G47" s="506">
        <f>computadoras!I35</f>
        <v>1.1976940814757879</v>
      </c>
      <c r="H47" s="572">
        <f t="shared" si="0"/>
        <v>1.2996156802459649</v>
      </c>
    </row>
    <row r="48" spans="1:9" ht="13.5" customHeight="1">
      <c r="A48" s="433" t="s">
        <v>78</v>
      </c>
      <c r="B48" s="572">
        <v>1.6047802004290335</v>
      </c>
      <c r="C48" s="572">
        <v>1.6047802004290335</v>
      </c>
      <c r="D48" s="572">
        <v>1.2940622054665409</v>
      </c>
      <c r="E48" s="572">
        <v>0.88043478260869568</v>
      </c>
      <c r="F48" s="572">
        <v>1.4</v>
      </c>
      <c r="G48" s="572">
        <f>computadoras!I36</f>
        <v>1.4513742071881606</v>
      </c>
      <c r="H48" s="572">
        <f t="shared" si="0"/>
        <v>1.3725719326869108</v>
      </c>
    </row>
    <row r="49" spans="1:8" ht="13.5" customHeight="1">
      <c r="A49" s="433" t="s">
        <v>43</v>
      </c>
      <c r="B49" s="572">
        <v>2.0113577249869947</v>
      </c>
      <c r="C49" s="572">
        <v>2.0113577249869947</v>
      </c>
      <c r="D49" s="572">
        <v>1.4100719424460431</v>
      </c>
      <c r="E49" s="572">
        <v>0.87009803921568629</v>
      </c>
      <c r="F49" s="572">
        <v>1.3</v>
      </c>
      <c r="G49" s="572">
        <f>computadoras!I37</f>
        <v>1.2727272727272727</v>
      </c>
      <c r="H49" s="572">
        <f t="shared" si="0"/>
        <v>1.4792687840604986</v>
      </c>
    </row>
    <row r="50" spans="1:8" s="205" customFormat="1" ht="13.5" customHeight="1">
      <c r="A50" s="436" t="s">
        <v>44</v>
      </c>
      <c r="B50" s="576">
        <v>1.8</v>
      </c>
      <c r="C50" s="576">
        <v>1.8</v>
      </c>
      <c r="D50" s="576">
        <v>1</v>
      </c>
      <c r="E50" s="576">
        <v>1</v>
      </c>
      <c r="F50" s="576">
        <v>1.4</v>
      </c>
      <c r="G50" s="506">
        <f>computadoras!I38</f>
        <v>1.4263636363636363</v>
      </c>
      <c r="H50" s="572">
        <f t="shared" si="0"/>
        <v>1.4043939393939393</v>
      </c>
    </row>
    <row r="51" spans="1:8" ht="13.5" customHeight="1">
      <c r="A51" s="780" t="s">
        <v>414</v>
      </c>
      <c r="B51" s="780"/>
      <c r="C51" s="780"/>
      <c r="D51" s="780"/>
      <c r="E51" s="780"/>
      <c r="F51" s="780"/>
      <c r="G51" s="780"/>
      <c r="H51" s="780"/>
    </row>
    <row r="52" spans="1:8" ht="13.5" customHeight="1">
      <c r="A52" s="780"/>
      <c r="B52" s="780"/>
      <c r="C52" s="780"/>
      <c r="D52" s="780"/>
      <c r="E52" s="780"/>
      <c r="F52" s="780"/>
      <c r="G52" s="780"/>
      <c r="H52" s="780"/>
    </row>
    <row r="53" spans="1:8" ht="13.5" customHeight="1">
      <c r="A53" s="8"/>
      <c r="B53" s="8"/>
      <c r="C53" s="8"/>
      <c r="D53" s="8"/>
      <c r="E53" s="8"/>
      <c r="F53" s="8"/>
      <c r="G53" s="8"/>
      <c r="H53" s="8"/>
    </row>
    <row r="54" spans="1:8" ht="13.5" customHeight="1">
      <c r="A54" s="8"/>
      <c r="B54" s="8"/>
      <c r="C54" s="8"/>
      <c r="D54" s="8"/>
      <c r="E54" s="8"/>
      <c r="F54" s="8"/>
      <c r="G54" s="8"/>
      <c r="H54" s="8"/>
    </row>
    <row r="55" spans="1:8" ht="13.5" customHeight="1">
      <c r="A55" s="8"/>
      <c r="B55" s="8"/>
      <c r="C55" s="8"/>
      <c r="D55" s="8"/>
      <c r="E55" s="8"/>
      <c r="F55" s="8"/>
      <c r="G55" s="8"/>
      <c r="H55" s="8"/>
    </row>
    <row r="56" spans="1:8" ht="13.5" customHeight="1">
      <c r="A56" s="8"/>
      <c r="B56" s="8"/>
      <c r="C56" s="8"/>
      <c r="D56" s="8"/>
      <c r="E56" s="8"/>
      <c r="F56" s="8"/>
      <c r="G56" s="8"/>
      <c r="H56" s="8"/>
    </row>
    <row r="57" spans="1:8" ht="13.5" customHeight="1">
      <c r="A57" s="8"/>
      <c r="B57" s="8"/>
      <c r="C57" s="8"/>
      <c r="D57" s="8"/>
      <c r="E57" s="8"/>
      <c r="F57" s="8"/>
      <c r="G57" s="8"/>
      <c r="H57" s="8"/>
    </row>
    <row r="58" spans="1:8" ht="13.5" customHeight="1">
      <c r="A58" s="8"/>
      <c r="B58" s="8"/>
      <c r="C58" s="8"/>
      <c r="D58" s="8"/>
      <c r="E58" s="8"/>
      <c r="F58" s="8"/>
      <c r="G58" s="8"/>
      <c r="H58" s="8"/>
    </row>
    <row r="59" spans="1:8" ht="13.5" customHeight="1">
      <c r="A59" s="8"/>
      <c r="B59" s="8"/>
      <c r="C59" s="8"/>
      <c r="D59" s="8"/>
      <c r="E59" s="8"/>
      <c r="F59" s="8"/>
      <c r="G59" s="8"/>
      <c r="H59" s="8"/>
    </row>
    <row r="60" spans="1:8" ht="13.5" customHeight="1">
      <c r="A60" s="8"/>
      <c r="B60" s="8"/>
      <c r="C60" s="8"/>
      <c r="D60" s="8"/>
      <c r="E60" s="8"/>
      <c r="F60" s="8"/>
      <c r="G60" s="8"/>
      <c r="H60" s="8"/>
    </row>
    <row r="61" spans="1:8" ht="13.5" customHeight="1">
      <c r="A61" s="8"/>
      <c r="B61" s="8"/>
      <c r="C61" s="8"/>
      <c r="D61" s="8"/>
      <c r="E61" s="8"/>
      <c r="F61" s="8"/>
      <c r="G61" s="8"/>
      <c r="H61" s="8"/>
    </row>
    <row r="62" spans="1:8">
      <c r="A62" s="8"/>
      <c r="B62" s="8"/>
      <c r="C62" s="8"/>
      <c r="D62" s="8"/>
      <c r="E62" s="8"/>
      <c r="F62" s="8"/>
      <c r="G62" s="8"/>
      <c r="H62" s="8"/>
    </row>
    <row r="63" spans="1:8">
      <c r="A63" s="8"/>
      <c r="B63" s="8"/>
      <c r="C63" s="8"/>
      <c r="D63" s="8"/>
      <c r="E63" s="8"/>
      <c r="F63" s="8"/>
      <c r="G63" s="8"/>
      <c r="H63" s="8"/>
    </row>
    <row r="64" spans="1:8">
      <c r="A64" s="8"/>
      <c r="B64" s="8"/>
      <c r="C64" s="8"/>
      <c r="D64" s="8"/>
      <c r="E64" s="8"/>
      <c r="F64" s="8"/>
      <c r="G64" s="8"/>
      <c r="H64" s="8"/>
    </row>
    <row r="65" spans="1:8">
      <c r="A65" s="8"/>
      <c r="B65" s="8"/>
      <c r="C65" s="8"/>
      <c r="D65" s="8"/>
      <c r="E65" s="8"/>
      <c r="F65" s="8"/>
      <c r="G65" s="8"/>
      <c r="H65" s="8"/>
    </row>
    <row r="66" spans="1:8">
      <c r="A66" s="8"/>
      <c r="B66" s="8"/>
      <c r="C66" s="8"/>
      <c r="D66" s="8"/>
      <c r="E66" s="8"/>
      <c r="F66" s="8"/>
      <c r="G66" s="8"/>
      <c r="H66" s="8"/>
    </row>
    <row r="67" spans="1:8">
      <c r="A67" s="8"/>
      <c r="B67" s="8"/>
      <c r="C67" s="8"/>
      <c r="D67" s="8"/>
      <c r="E67" s="8"/>
      <c r="F67" s="8"/>
      <c r="G67" s="8"/>
      <c r="H67" s="8"/>
    </row>
    <row r="68" spans="1:8">
      <c r="A68" s="8"/>
      <c r="B68" s="8"/>
      <c r="C68" s="8"/>
      <c r="D68" s="8"/>
      <c r="E68" s="8"/>
      <c r="F68" s="8"/>
      <c r="G68" s="8"/>
      <c r="H68" s="8"/>
    </row>
    <row r="69" spans="1:8">
      <c r="A69" s="8"/>
      <c r="B69" s="8"/>
      <c r="C69" s="8"/>
      <c r="D69" s="8"/>
      <c r="E69" s="8"/>
      <c r="F69" s="8"/>
      <c r="G69" s="8"/>
      <c r="H69" s="8"/>
    </row>
    <row r="70" spans="1:8">
      <c r="A70" s="8"/>
      <c r="B70" s="8"/>
      <c r="C70" s="8"/>
      <c r="D70" s="8"/>
      <c r="E70" s="8"/>
      <c r="F70" s="8"/>
      <c r="G70" s="8"/>
      <c r="H70" s="8"/>
    </row>
    <row r="71" spans="1:8">
      <c r="A71" s="8"/>
      <c r="B71" s="8"/>
      <c r="C71" s="8"/>
      <c r="D71" s="8"/>
      <c r="E71" s="8"/>
      <c r="F71" s="8"/>
      <c r="G71" s="8"/>
      <c r="H71" s="8"/>
    </row>
    <row r="72" spans="1:8">
      <c r="A72" s="8"/>
      <c r="B72" s="8"/>
      <c r="C72" s="8"/>
      <c r="D72" s="8"/>
      <c r="E72" s="8"/>
      <c r="F72" s="8"/>
      <c r="G72" s="8"/>
      <c r="H72" s="8"/>
    </row>
    <row r="73" spans="1:8">
      <c r="A73" s="8"/>
      <c r="B73" s="8"/>
      <c r="C73" s="8"/>
      <c r="D73" s="8"/>
      <c r="E73" s="8"/>
      <c r="F73" s="8"/>
      <c r="G73" s="8"/>
      <c r="H73" s="8"/>
    </row>
    <row r="74" spans="1:8">
      <c r="A74" s="8"/>
      <c r="B74" s="8"/>
      <c r="C74" s="8"/>
      <c r="D74" s="8"/>
      <c r="E74" s="8"/>
      <c r="F74" s="8"/>
      <c r="G74" s="8"/>
      <c r="H74" s="8"/>
    </row>
    <row r="75" spans="1:8">
      <c r="A75" s="8"/>
      <c r="B75" s="8"/>
      <c r="C75" s="8"/>
      <c r="D75" s="8"/>
      <c r="E75" s="8"/>
      <c r="F75" s="8"/>
      <c r="G75" s="8"/>
      <c r="H75" s="8"/>
    </row>
    <row r="76" spans="1:8">
      <c r="A76" s="8"/>
      <c r="B76" s="8"/>
      <c r="C76" s="8"/>
      <c r="D76" s="8"/>
      <c r="E76" s="8"/>
      <c r="F76" s="8"/>
      <c r="G76" s="8"/>
      <c r="H76" s="8"/>
    </row>
    <row r="77" spans="1:8">
      <c r="A77" s="8"/>
      <c r="B77" s="8"/>
      <c r="C77" s="8"/>
      <c r="D77" s="8"/>
      <c r="E77" s="8"/>
      <c r="F77" s="8"/>
      <c r="G77" s="8"/>
      <c r="H77" s="8"/>
    </row>
    <row r="78" spans="1:8">
      <c r="A78" s="8"/>
      <c r="B78" s="8"/>
      <c r="C78" s="8"/>
      <c r="D78" s="8"/>
      <c r="E78" s="8"/>
      <c r="F78" s="8"/>
      <c r="G78" s="8"/>
      <c r="H78" s="8"/>
    </row>
    <row r="79" spans="1:8">
      <c r="A79" s="8"/>
      <c r="B79" s="8"/>
      <c r="C79" s="8"/>
      <c r="D79" s="8"/>
      <c r="E79" s="8"/>
      <c r="F79" s="8"/>
      <c r="G79" s="8"/>
      <c r="H79" s="8"/>
    </row>
    <row r="80" spans="1:8">
      <c r="A80" s="8"/>
      <c r="B80" s="8"/>
      <c r="C80" s="8"/>
      <c r="D80" s="8"/>
      <c r="E80" s="8"/>
      <c r="F80" s="8"/>
      <c r="G80" s="8"/>
      <c r="H80" s="8"/>
    </row>
    <row r="81" spans="1:8">
      <c r="A81" s="8"/>
      <c r="B81" s="8"/>
      <c r="C81" s="8"/>
      <c r="D81" s="8"/>
      <c r="E81" s="8"/>
      <c r="F81" s="8"/>
      <c r="G81" s="8"/>
      <c r="H81" s="8"/>
    </row>
    <row r="82" spans="1:8">
      <c r="A82" s="8"/>
      <c r="B82" s="8"/>
      <c r="C82" s="8"/>
      <c r="D82" s="8"/>
      <c r="E82" s="8"/>
      <c r="F82" s="8"/>
      <c r="G82" s="8"/>
      <c r="H82" s="8"/>
    </row>
    <row r="83" spans="1:8">
      <c r="A83" s="8"/>
      <c r="B83" s="8"/>
      <c r="C83" s="8"/>
      <c r="D83" s="8"/>
      <c r="E83" s="8"/>
      <c r="F83" s="8"/>
      <c r="G83" s="8"/>
      <c r="H83" s="8"/>
    </row>
    <row r="84" spans="1:8">
      <c r="A84" s="8"/>
      <c r="B84" s="8"/>
      <c r="C84" s="8"/>
      <c r="D84" s="8"/>
      <c r="E84" s="8"/>
      <c r="F84" s="8"/>
      <c r="G84" s="8"/>
      <c r="H84" s="8"/>
    </row>
    <row r="85" spans="1:8">
      <c r="A85" s="8"/>
      <c r="B85" s="8"/>
      <c r="C85" s="8"/>
      <c r="D85" s="8"/>
      <c r="E85" s="8"/>
      <c r="F85" s="8"/>
      <c r="G85" s="8"/>
      <c r="H85" s="8"/>
    </row>
    <row r="86" spans="1:8">
      <c r="A86" s="8"/>
      <c r="B86" s="8"/>
      <c r="C86" s="8"/>
      <c r="D86" s="8"/>
      <c r="E86" s="8"/>
      <c r="F86" s="8"/>
      <c r="G86" s="8"/>
      <c r="H86" s="8"/>
    </row>
    <row r="87" spans="1:8">
      <c r="A87" s="8"/>
      <c r="B87" s="8"/>
      <c r="C87" s="8"/>
      <c r="D87" s="8"/>
      <c r="E87" s="8"/>
      <c r="F87" s="8"/>
      <c r="G87" s="8"/>
      <c r="H87" s="8"/>
    </row>
    <row r="88" spans="1:8">
      <c r="A88" s="8"/>
      <c r="B88" s="8"/>
      <c r="C88" s="8"/>
      <c r="D88" s="8"/>
      <c r="E88" s="8"/>
      <c r="F88" s="8"/>
      <c r="G88" s="8"/>
      <c r="H88" s="8"/>
    </row>
    <row r="89" spans="1:8">
      <c r="A89" s="8"/>
      <c r="B89" s="8"/>
      <c r="C89" s="8"/>
      <c r="D89" s="8"/>
      <c r="E89" s="8"/>
      <c r="F89" s="8"/>
      <c r="G89" s="8"/>
      <c r="H89" s="8"/>
    </row>
    <row r="90" spans="1:8">
      <c r="A90" s="8"/>
      <c r="B90" s="8"/>
      <c r="C90" s="8"/>
      <c r="D90" s="8"/>
      <c r="E90" s="8"/>
      <c r="F90" s="8"/>
      <c r="G90" s="8"/>
      <c r="H90" s="8"/>
    </row>
    <row r="91" spans="1:8">
      <c r="A91" s="8"/>
      <c r="B91" s="8"/>
      <c r="C91" s="8"/>
      <c r="D91" s="8"/>
      <c r="E91" s="8"/>
      <c r="F91" s="8"/>
      <c r="G91" s="8"/>
      <c r="H91" s="8"/>
    </row>
    <row r="92" spans="1:8">
      <c r="A92" s="8"/>
      <c r="B92" s="8"/>
      <c r="C92" s="8"/>
      <c r="D92" s="8"/>
      <c r="E92" s="8"/>
      <c r="F92" s="8"/>
      <c r="G92" s="8"/>
      <c r="H92" s="8"/>
    </row>
    <row r="93" spans="1:8">
      <c r="A93" s="8"/>
      <c r="B93" s="8"/>
      <c r="C93" s="8"/>
      <c r="D93" s="8"/>
      <c r="E93" s="8"/>
      <c r="F93" s="8"/>
      <c r="G93" s="8"/>
      <c r="H93" s="8"/>
    </row>
    <row r="94" spans="1:8">
      <c r="A94" s="8"/>
      <c r="B94" s="8"/>
      <c r="C94" s="8"/>
      <c r="D94" s="8"/>
      <c r="E94" s="8"/>
      <c r="F94" s="8"/>
      <c r="G94" s="8"/>
      <c r="H94" s="8"/>
    </row>
    <row r="95" spans="1:8">
      <c r="A95" s="8"/>
      <c r="B95" s="8"/>
      <c r="C95" s="8"/>
      <c r="D95" s="8"/>
      <c r="E95" s="8"/>
      <c r="F95" s="8"/>
      <c r="G95" s="8"/>
      <c r="H95" s="8"/>
    </row>
    <row r="96" spans="1:8">
      <c r="A96" s="8"/>
      <c r="B96" s="8"/>
      <c r="C96" s="8"/>
      <c r="D96" s="8"/>
      <c r="E96" s="8"/>
      <c r="F96" s="8"/>
      <c r="G96" s="8"/>
      <c r="H96" s="8"/>
    </row>
    <row r="97" spans="1:8">
      <c r="A97" s="8"/>
      <c r="B97" s="8"/>
      <c r="C97" s="8"/>
      <c r="D97" s="8"/>
      <c r="E97" s="8"/>
      <c r="F97" s="8"/>
      <c r="G97" s="8"/>
      <c r="H97" s="8"/>
    </row>
    <row r="98" spans="1:8">
      <c r="A98" s="8"/>
      <c r="B98" s="8"/>
      <c r="C98" s="8"/>
      <c r="D98" s="8"/>
      <c r="E98" s="8"/>
      <c r="F98" s="8"/>
      <c r="G98" s="8"/>
      <c r="H98" s="8"/>
    </row>
    <row r="99" spans="1:8">
      <c r="A99" s="8"/>
      <c r="B99" s="8"/>
      <c r="C99" s="8"/>
      <c r="D99" s="8"/>
      <c r="E99" s="8"/>
      <c r="F99" s="8"/>
      <c r="G99" s="8"/>
      <c r="H99" s="8"/>
    </row>
    <row r="100" spans="1:8">
      <c r="A100" s="8"/>
      <c r="B100" s="8"/>
      <c r="C100" s="8"/>
      <c r="D100" s="8"/>
      <c r="E100" s="8"/>
      <c r="F100" s="8"/>
      <c r="G100" s="8"/>
      <c r="H100" s="8"/>
    </row>
    <row r="101" spans="1:8">
      <c r="A101" s="8"/>
      <c r="B101" s="8"/>
      <c r="C101" s="8"/>
      <c r="D101" s="8"/>
      <c r="E101" s="8"/>
      <c r="F101" s="8"/>
      <c r="G101" s="8"/>
      <c r="H101" s="8"/>
    </row>
    <row r="102" spans="1:8">
      <c r="A102" s="8"/>
      <c r="B102" s="8"/>
      <c r="C102" s="8"/>
      <c r="D102" s="8"/>
      <c r="E102" s="8"/>
      <c r="F102" s="8"/>
      <c r="G102" s="8"/>
      <c r="H102" s="8"/>
    </row>
    <row r="103" spans="1:8">
      <c r="A103" s="8"/>
      <c r="B103" s="8"/>
      <c r="C103" s="8"/>
      <c r="D103" s="8"/>
      <c r="E103" s="8"/>
      <c r="F103" s="8"/>
      <c r="G103" s="8"/>
      <c r="H103" s="8"/>
    </row>
    <row r="104" spans="1:8">
      <c r="A104" s="8"/>
      <c r="B104" s="8"/>
      <c r="C104" s="8"/>
      <c r="D104" s="8"/>
      <c r="E104" s="8"/>
      <c r="F104" s="8"/>
      <c r="G104" s="8"/>
      <c r="H104" s="8"/>
    </row>
    <row r="105" spans="1:8">
      <c r="A105" s="8"/>
      <c r="B105" s="8"/>
      <c r="C105" s="8"/>
      <c r="D105" s="8"/>
      <c r="E105" s="8"/>
      <c r="F105" s="8"/>
      <c r="G105" s="8"/>
      <c r="H105" s="8"/>
    </row>
    <row r="106" spans="1:8">
      <c r="A106" s="8"/>
      <c r="B106" s="8"/>
      <c r="C106" s="8"/>
      <c r="D106" s="8"/>
      <c r="E106" s="8"/>
      <c r="F106" s="8"/>
      <c r="G106" s="8"/>
      <c r="H106" s="8"/>
    </row>
    <row r="107" spans="1:8">
      <c r="A107" s="8"/>
      <c r="B107" s="8"/>
      <c r="C107" s="8"/>
      <c r="D107" s="8"/>
      <c r="E107" s="8"/>
      <c r="F107" s="8"/>
      <c r="G107" s="8"/>
      <c r="H107" s="8"/>
    </row>
    <row r="108" spans="1:8">
      <c r="A108" s="8"/>
      <c r="B108" s="8"/>
      <c r="C108" s="8"/>
      <c r="D108" s="8"/>
      <c r="E108" s="8"/>
      <c r="F108" s="8"/>
      <c r="G108" s="8"/>
      <c r="H108" s="8"/>
    </row>
    <row r="109" spans="1:8">
      <c r="A109" s="8"/>
      <c r="B109" s="8"/>
      <c r="C109" s="8"/>
      <c r="D109" s="8"/>
      <c r="E109" s="8"/>
      <c r="F109" s="8"/>
      <c r="G109" s="8"/>
      <c r="H109" s="8"/>
    </row>
    <row r="110" spans="1:8">
      <c r="A110" s="8"/>
      <c r="B110" s="8"/>
      <c r="C110" s="8"/>
      <c r="D110" s="8"/>
      <c r="E110" s="8"/>
      <c r="F110" s="8"/>
      <c r="G110" s="8"/>
      <c r="H110" s="8"/>
    </row>
    <row r="111" spans="1:8">
      <c r="A111" s="8"/>
      <c r="B111" s="8"/>
      <c r="C111" s="8"/>
      <c r="D111" s="8"/>
      <c r="E111" s="8"/>
      <c r="F111" s="8"/>
      <c r="G111" s="8"/>
      <c r="H111" s="8"/>
    </row>
    <row r="112" spans="1:8">
      <c r="A112" s="8"/>
      <c r="B112" s="8"/>
      <c r="C112" s="8"/>
      <c r="D112" s="8"/>
      <c r="E112" s="8"/>
      <c r="F112" s="8"/>
      <c r="G112" s="8"/>
      <c r="H112" s="8"/>
    </row>
    <row r="113" spans="1:8">
      <c r="A113" s="8"/>
      <c r="B113" s="8"/>
      <c r="C113" s="8"/>
      <c r="D113" s="8"/>
      <c r="E113" s="8"/>
      <c r="F113" s="8"/>
      <c r="G113" s="8"/>
      <c r="H113" s="8"/>
    </row>
    <row r="114" spans="1:8">
      <c r="A114" s="8"/>
      <c r="B114" s="8"/>
      <c r="C114" s="8"/>
      <c r="D114" s="8"/>
      <c r="E114" s="8"/>
      <c r="F114" s="8"/>
      <c r="G114" s="8"/>
      <c r="H114" s="8"/>
    </row>
    <row r="115" spans="1:8">
      <c r="A115" s="8"/>
      <c r="B115" s="8"/>
      <c r="C115" s="8"/>
      <c r="D115" s="8"/>
      <c r="E115" s="8"/>
      <c r="F115" s="8"/>
      <c r="G115" s="8"/>
      <c r="H115" s="8"/>
    </row>
    <row r="116" spans="1:8">
      <c r="A116" s="8"/>
      <c r="B116" s="8"/>
      <c r="C116" s="8"/>
      <c r="D116" s="8"/>
      <c r="E116" s="8"/>
      <c r="F116" s="8"/>
      <c r="G116" s="8"/>
      <c r="H116" s="8"/>
    </row>
    <row r="117" spans="1:8">
      <c r="A117" s="8"/>
      <c r="B117" s="8"/>
      <c r="C117" s="8"/>
      <c r="D117" s="8"/>
      <c r="E117" s="8"/>
      <c r="F117" s="8"/>
      <c r="G117" s="8"/>
      <c r="H117" s="8"/>
    </row>
    <row r="118" spans="1:8">
      <c r="A118" s="8"/>
      <c r="B118" s="8"/>
      <c r="C118" s="8"/>
      <c r="D118" s="8"/>
      <c r="E118" s="8"/>
      <c r="F118" s="8"/>
      <c r="G118" s="8"/>
      <c r="H118" s="8"/>
    </row>
    <row r="119" spans="1:8">
      <c r="A119" s="8"/>
      <c r="B119" s="8"/>
      <c r="C119" s="8"/>
      <c r="D119" s="8"/>
      <c r="E119" s="8"/>
      <c r="F119" s="8"/>
      <c r="G119" s="8"/>
      <c r="H119" s="8"/>
    </row>
    <row r="120" spans="1:8">
      <c r="A120" s="8"/>
      <c r="B120" s="8"/>
      <c r="C120" s="8"/>
      <c r="D120" s="8"/>
      <c r="E120" s="8"/>
      <c r="F120" s="8"/>
      <c r="G120" s="8"/>
      <c r="H120" s="8"/>
    </row>
    <row r="121" spans="1:8">
      <c r="A121" s="8"/>
      <c r="B121" s="8"/>
      <c r="C121" s="8"/>
      <c r="D121" s="8"/>
      <c r="E121" s="8"/>
      <c r="F121" s="8"/>
      <c r="G121" s="8"/>
      <c r="H121" s="8"/>
    </row>
    <row r="122" spans="1:8">
      <c r="A122" s="8"/>
      <c r="B122" s="8"/>
      <c r="C122" s="8"/>
      <c r="D122" s="8"/>
      <c r="E122" s="8"/>
      <c r="F122" s="8"/>
      <c r="G122" s="8"/>
      <c r="H122" s="8"/>
    </row>
    <row r="123" spans="1:8">
      <c r="A123" s="8"/>
      <c r="B123" s="8"/>
      <c r="C123" s="8"/>
      <c r="D123" s="8"/>
      <c r="E123" s="8"/>
      <c r="F123" s="8"/>
      <c r="G123" s="8"/>
      <c r="H123" s="8"/>
    </row>
    <row r="124" spans="1:8">
      <c r="A124" s="8"/>
      <c r="B124" s="8"/>
      <c r="C124" s="8"/>
      <c r="D124" s="8"/>
      <c r="E124" s="8"/>
      <c r="F124" s="8"/>
      <c r="G124" s="8"/>
      <c r="H124" s="8"/>
    </row>
    <row r="125" spans="1:8">
      <c r="A125" s="8"/>
      <c r="B125" s="8"/>
      <c r="C125" s="8"/>
      <c r="D125" s="8"/>
      <c r="E125" s="8"/>
      <c r="F125" s="8"/>
      <c r="G125" s="8"/>
      <c r="H125" s="8"/>
    </row>
    <row r="126" spans="1:8">
      <c r="A126" s="8"/>
      <c r="B126" s="8"/>
      <c r="C126" s="8"/>
      <c r="D126" s="8"/>
      <c r="E126" s="8"/>
      <c r="F126" s="8"/>
      <c r="G126" s="8"/>
      <c r="H126" s="8"/>
    </row>
    <row r="127" spans="1:8">
      <c r="A127" s="8"/>
      <c r="B127" s="8"/>
      <c r="C127" s="8"/>
      <c r="D127" s="8"/>
      <c r="E127" s="8"/>
      <c r="F127" s="8"/>
      <c r="G127" s="8"/>
      <c r="H127" s="8"/>
    </row>
    <row r="128" spans="1:8">
      <c r="A128" s="8"/>
      <c r="B128" s="8"/>
      <c r="C128" s="8"/>
      <c r="D128" s="8"/>
      <c r="E128" s="8"/>
      <c r="F128" s="8"/>
      <c r="G128" s="8"/>
      <c r="H128" s="8"/>
    </row>
    <row r="129" spans="1:8">
      <c r="A129" s="8"/>
      <c r="B129" s="8"/>
      <c r="C129" s="8"/>
      <c r="D129" s="8"/>
      <c r="E129" s="8"/>
      <c r="F129" s="8"/>
      <c r="G129" s="8"/>
      <c r="H129" s="8"/>
    </row>
    <row r="130" spans="1:8">
      <c r="A130" s="8"/>
      <c r="B130" s="8"/>
      <c r="C130" s="8"/>
      <c r="D130" s="8"/>
      <c r="E130" s="8"/>
      <c r="F130" s="8"/>
      <c r="G130" s="8"/>
      <c r="H130" s="8"/>
    </row>
    <row r="131" spans="1:8">
      <c r="A131" s="8"/>
      <c r="B131" s="8"/>
      <c r="C131" s="8"/>
      <c r="D131" s="8"/>
      <c r="E131" s="8"/>
      <c r="F131" s="8"/>
      <c r="G131" s="8"/>
      <c r="H131" s="8"/>
    </row>
    <row r="132" spans="1:8">
      <c r="A132" s="8"/>
      <c r="B132" s="8"/>
      <c r="C132" s="8"/>
      <c r="D132" s="8"/>
      <c r="E132" s="8"/>
      <c r="F132" s="8"/>
      <c r="G132" s="8"/>
      <c r="H132" s="8"/>
    </row>
    <row r="133" spans="1:8">
      <c r="A133" s="8"/>
      <c r="B133" s="8"/>
      <c r="C133" s="8"/>
      <c r="D133" s="8"/>
      <c r="E133" s="8"/>
      <c r="F133" s="8"/>
      <c r="G133" s="8"/>
      <c r="H133" s="8"/>
    </row>
    <row r="134" spans="1:8">
      <c r="A134" s="8"/>
      <c r="B134" s="8"/>
      <c r="C134" s="8"/>
      <c r="D134" s="8"/>
      <c r="E134" s="8"/>
      <c r="F134" s="8"/>
      <c r="G134" s="8"/>
      <c r="H134" s="8"/>
    </row>
    <row r="135" spans="1:8">
      <c r="A135" s="8"/>
      <c r="B135" s="8"/>
      <c r="C135" s="8"/>
      <c r="D135" s="8"/>
      <c r="E135" s="8"/>
      <c r="F135" s="8"/>
      <c r="G135" s="8"/>
      <c r="H135" s="8"/>
    </row>
    <row r="136" spans="1:8">
      <c r="A136" s="8"/>
      <c r="B136" s="8"/>
      <c r="C136" s="8"/>
      <c r="D136" s="8"/>
      <c r="E136" s="8"/>
      <c r="F136" s="8"/>
      <c r="G136" s="8"/>
      <c r="H136" s="8"/>
    </row>
    <row r="137" spans="1:8">
      <c r="A137" s="8"/>
      <c r="B137" s="8"/>
      <c r="C137" s="8"/>
      <c r="D137" s="8"/>
      <c r="E137" s="8"/>
      <c r="F137" s="8"/>
      <c r="G137" s="8"/>
      <c r="H137" s="8"/>
    </row>
    <row r="138" spans="1:8">
      <c r="A138" s="8"/>
      <c r="B138" s="8"/>
      <c r="C138" s="8"/>
      <c r="D138" s="8"/>
      <c r="E138" s="8"/>
      <c r="F138" s="8"/>
      <c r="G138" s="8"/>
      <c r="H138" s="8"/>
    </row>
    <row r="139" spans="1:8">
      <c r="A139" s="8"/>
      <c r="B139" s="8"/>
      <c r="C139" s="8"/>
      <c r="D139" s="8"/>
      <c r="E139" s="8"/>
      <c r="F139" s="8"/>
      <c r="G139" s="8"/>
      <c r="H139" s="8"/>
    </row>
    <row r="140" spans="1:8">
      <c r="A140" s="8"/>
      <c r="B140" s="8"/>
      <c r="C140" s="8"/>
      <c r="D140" s="8"/>
      <c r="E140" s="8"/>
      <c r="F140" s="8"/>
      <c r="G140" s="8"/>
      <c r="H140" s="8"/>
    </row>
    <row r="141" spans="1:8">
      <c r="A141" s="8"/>
      <c r="B141" s="8"/>
      <c r="C141" s="8"/>
      <c r="D141" s="8"/>
      <c r="E141" s="8"/>
      <c r="F141" s="8"/>
      <c r="G141" s="8"/>
      <c r="H141" s="8"/>
    </row>
    <row r="142" spans="1:8">
      <c r="A142" s="8"/>
      <c r="B142" s="8"/>
      <c r="C142" s="8"/>
      <c r="D142" s="8"/>
      <c r="E142" s="8"/>
      <c r="F142" s="8"/>
      <c r="G142" s="8"/>
      <c r="H142" s="8"/>
    </row>
    <row r="143" spans="1:8">
      <c r="A143" s="8"/>
      <c r="B143" s="8"/>
      <c r="C143" s="8"/>
      <c r="D143" s="8"/>
      <c r="E143" s="8"/>
      <c r="F143" s="8"/>
      <c r="G143" s="8"/>
      <c r="H143" s="8"/>
    </row>
    <row r="144" spans="1:8">
      <c r="A144" s="8"/>
      <c r="B144" s="8"/>
      <c r="C144" s="8"/>
      <c r="D144" s="8"/>
      <c r="E144" s="8"/>
      <c r="F144" s="8"/>
      <c r="G144" s="8"/>
      <c r="H144" s="8"/>
    </row>
    <row r="145" spans="1:8">
      <c r="A145" s="8"/>
      <c r="B145" s="8"/>
      <c r="C145" s="8"/>
      <c r="D145" s="8"/>
      <c r="E145" s="8"/>
      <c r="F145" s="8"/>
      <c r="G145" s="8"/>
      <c r="H145" s="8"/>
    </row>
    <row r="146" spans="1:8">
      <c r="A146" s="8"/>
      <c r="B146" s="8"/>
      <c r="C146" s="8"/>
      <c r="D146" s="8"/>
      <c r="E146" s="8"/>
      <c r="F146" s="8"/>
      <c r="G146" s="8"/>
      <c r="H146" s="8"/>
    </row>
    <row r="147" spans="1:8">
      <c r="A147" s="8"/>
      <c r="B147" s="8"/>
      <c r="C147" s="8"/>
      <c r="D147" s="8"/>
      <c r="E147" s="8"/>
      <c r="F147" s="8"/>
      <c r="G147" s="8"/>
      <c r="H147" s="8"/>
    </row>
    <row r="148" spans="1:8" ht="15.75">
      <c r="A148" s="10"/>
      <c r="B148" s="10"/>
      <c r="C148" s="10"/>
      <c r="D148" s="10"/>
      <c r="E148" s="10"/>
      <c r="F148" s="10"/>
      <c r="G148" s="10"/>
      <c r="H148" s="10"/>
    </row>
    <row r="149" spans="1:8" ht="15.75">
      <c r="A149" s="10"/>
      <c r="B149" s="10"/>
      <c r="C149" s="10"/>
      <c r="D149" s="10"/>
      <c r="E149" s="10"/>
      <c r="F149" s="10"/>
      <c r="G149" s="10"/>
      <c r="H149" s="10"/>
    </row>
    <row r="150" spans="1:8" ht="15.75">
      <c r="A150" s="10"/>
      <c r="B150" s="10"/>
      <c r="C150" s="10"/>
      <c r="D150" s="10"/>
      <c r="E150" s="10"/>
      <c r="F150" s="10"/>
      <c r="G150" s="10"/>
      <c r="H150" s="10"/>
    </row>
    <row r="151" spans="1:8" ht="15.75">
      <c r="A151" s="10"/>
      <c r="B151" s="10"/>
      <c r="C151" s="10"/>
      <c r="D151" s="10"/>
      <c r="E151" s="10"/>
      <c r="F151" s="10"/>
      <c r="G151" s="10"/>
      <c r="H151" s="10"/>
    </row>
    <row r="152" spans="1:8" ht="15.75">
      <c r="A152" s="10"/>
      <c r="B152" s="10"/>
      <c r="C152" s="10"/>
      <c r="D152" s="10"/>
      <c r="E152" s="10"/>
      <c r="F152" s="10"/>
      <c r="G152" s="10"/>
      <c r="H152" s="10"/>
    </row>
    <row r="153" spans="1:8" ht="15.75">
      <c r="A153" s="10"/>
      <c r="B153" s="10"/>
      <c r="C153" s="10"/>
      <c r="D153" s="10"/>
      <c r="E153" s="10"/>
      <c r="F153" s="10"/>
      <c r="G153" s="10"/>
      <c r="H153" s="10"/>
    </row>
    <row r="154" spans="1:8" ht="15.75">
      <c r="A154" s="10"/>
      <c r="B154" s="10"/>
      <c r="C154" s="10"/>
      <c r="D154" s="10"/>
      <c r="E154" s="10"/>
      <c r="F154" s="10"/>
      <c r="G154" s="10"/>
      <c r="H154" s="10"/>
    </row>
    <row r="155" spans="1:8" ht="15.75">
      <c r="A155" s="10"/>
      <c r="B155" s="10"/>
      <c r="C155" s="10"/>
      <c r="D155" s="10"/>
      <c r="E155" s="10"/>
      <c r="F155" s="10"/>
      <c r="G155" s="10"/>
      <c r="H155" s="10"/>
    </row>
    <row r="156" spans="1:8" ht="15.75">
      <c r="A156" s="10"/>
      <c r="B156" s="10"/>
      <c r="C156" s="10"/>
      <c r="D156" s="10"/>
      <c r="E156" s="10"/>
      <c r="F156" s="10"/>
      <c r="G156" s="10"/>
      <c r="H156" s="10"/>
    </row>
    <row r="157" spans="1:8" ht="15.75">
      <c r="A157" s="10"/>
      <c r="B157" s="10"/>
      <c r="C157" s="10"/>
      <c r="D157" s="10"/>
      <c r="E157" s="10"/>
      <c r="F157" s="10"/>
      <c r="G157" s="10"/>
      <c r="H157" s="10"/>
    </row>
    <row r="158" spans="1:8" ht="15.75">
      <c r="A158" s="10"/>
      <c r="B158" s="10"/>
      <c r="C158" s="10"/>
      <c r="D158" s="10"/>
      <c r="E158" s="10"/>
      <c r="F158" s="10"/>
      <c r="G158" s="10"/>
      <c r="H158" s="10"/>
    </row>
    <row r="159" spans="1:8" ht="15.75">
      <c r="A159" s="10"/>
      <c r="B159" s="10"/>
      <c r="C159" s="10"/>
      <c r="D159" s="10"/>
      <c r="E159" s="10"/>
      <c r="F159" s="10"/>
      <c r="G159" s="10"/>
      <c r="H159" s="10"/>
    </row>
    <row r="160" spans="1:8" ht="15.75">
      <c r="A160" s="10"/>
      <c r="B160" s="10"/>
      <c r="C160" s="10"/>
      <c r="D160" s="10"/>
      <c r="E160" s="10"/>
      <c r="F160" s="10"/>
      <c r="G160" s="10"/>
      <c r="H160" s="10"/>
    </row>
  </sheetData>
  <dataConsolidate/>
  <mergeCells count="2">
    <mergeCell ref="A5:H5"/>
    <mergeCell ref="A51:H52"/>
  </mergeCells>
  <conditionalFormatting sqref="H17:H46 H48:H49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2">
    <tablePart r:id="rId4"/>
    <tablePart r:id="rId5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/>
  <dimension ref="C2:N39"/>
  <sheetViews>
    <sheetView topLeftCell="A22" workbookViewId="0">
      <selection activeCell="H39" sqref="H39"/>
    </sheetView>
  </sheetViews>
  <sheetFormatPr baseColWidth="10" defaultRowHeight="15"/>
  <cols>
    <col min="1" max="2" width="11.42578125" style="286"/>
    <col min="3" max="3" width="18.7109375" style="286" bestFit="1" customWidth="1"/>
    <col min="4" max="16384" width="11.42578125" style="286"/>
  </cols>
  <sheetData>
    <row r="2" spans="3:14" ht="15.75" thickBot="1"/>
    <row r="3" spans="3:14" ht="15.75" thickBot="1">
      <c r="C3" s="782" t="s">
        <v>384</v>
      </c>
      <c r="D3" s="783"/>
      <c r="E3" s="783"/>
      <c r="F3" s="783"/>
      <c r="G3" s="783"/>
      <c r="H3" s="783"/>
      <c r="I3" s="784"/>
    </row>
    <row r="4" spans="3:14" ht="51.75" thickBot="1">
      <c r="C4" s="409" t="s">
        <v>61</v>
      </c>
      <c r="D4" s="410" t="s">
        <v>385</v>
      </c>
      <c r="E4" s="410" t="s">
        <v>386</v>
      </c>
      <c r="F4" s="411" t="s">
        <v>200</v>
      </c>
      <c r="G4" s="410" t="s">
        <v>190</v>
      </c>
      <c r="H4" s="410" t="s">
        <v>204</v>
      </c>
      <c r="I4" s="411" t="s">
        <v>205</v>
      </c>
    </row>
    <row r="5" spans="3:14" ht="15.75" thickBot="1">
      <c r="C5" s="414" t="s">
        <v>9</v>
      </c>
      <c r="D5" s="415">
        <v>4662</v>
      </c>
      <c r="E5" s="415">
        <v>429</v>
      </c>
      <c r="F5" s="424">
        <f>D5/E5</f>
        <v>10.867132867132867</v>
      </c>
      <c r="G5" s="415">
        <v>146</v>
      </c>
      <c r="H5" s="415">
        <v>125</v>
      </c>
      <c r="I5" s="416">
        <v>1.17</v>
      </c>
      <c r="L5" s="286">
        <v>1</v>
      </c>
      <c r="M5" s="286" t="s">
        <v>9</v>
      </c>
      <c r="N5" s="286">
        <v>4662</v>
      </c>
    </row>
    <row r="6" spans="3:14" ht="15.75" thickBot="1">
      <c r="C6" s="414" t="s">
        <v>12</v>
      </c>
      <c r="D6" s="415">
        <v>8249</v>
      </c>
      <c r="E6" s="415">
        <v>749</v>
      </c>
      <c r="F6" s="424">
        <f t="shared" ref="F6:F34" si="0">D6/E6</f>
        <v>11.013351134846461</v>
      </c>
      <c r="G6" s="415">
        <v>203</v>
      </c>
      <c r="H6" s="415">
        <v>156</v>
      </c>
      <c r="I6" s="416">
        <v>1.3</v>
      </c>
      <c r="L6" s="286">
        <v>2</v>
      </c>
      <c r="M6" s="286" t="s">
        <v>12</v>
      </c>
      <c r="N6" s="286">
        <v>8249</v>
      </c>
    </row>
    <row r="7" spans="3:14" ht="15.75" thickBot="1">
      <c r="C7" s="414" t="s">
        <v>13</v>
      </c>
      <c r="D7" s="415">
        <v>1664</v>
      </c>
      <c r="E7" s="415">
        <v>217</v>
      </c>
      <c r="F7" s="424">
        <f t="shared" si="0"/>
        <v>7.6682027649769582</v>
      </c>
      <c r="G7" s="415">
        <v>59</v>
      </c>
      <c r="H7" s="415">
        <v>43</v>
      </c>
      <c r="I7" s="416">
        <v>1.37</v>
      </c>
      <c r="L7" s="286">
        <v>3</v>
      </c>
      <c r="M7" s="286" t="s">
        <v>13</v>
      </c>
      <c r="N7" s="286">
        <v>1664</v>
      </c>
    </row>
    <row r="8" spans="3:14" ht="15.75" thickBot="1">
      <c r="C8" s="414" t="s">
        <v>14</v>
      </c>
      <c r="D8" s="415">
        <v>1809</v>
      </c>
      <c r="E8" s="415">
        <v>331</v>
      </c>
      <c r="F8" s="424">
        <f t="shared" si="0"/>
        <v>5.4652567975830815</v>
      </c>
      <c r="G8" s="415">
        <v>71</v>
      </c>
      <c r="H8" s="415">
        <v>77</v>
      </c>
      <c r="I8" s="416">
        <v>0.92</v>
      </c>
      <c r="L8" s="286">
        <v>4</v>
      </c>
      <c r="M8" s="286" t="s">
        <v>14</v>
      </c>
      <c r="N8" s="286">
        <v>1809</v>
      </c>
    </row>
    <row r="9" spans="3:14" ht="15.75" thickBot="1">
      <c r="C9" s="414" t="s">
        <v>15</v>
      </c>
      <c r="D9" s="415">
        <v>7408</v>
      </c>
      <c r="E9" s="415">
        <v>714</v>
      </c>
      <c r="F9" s="424">
        <f t="shared" si="0"/>
        <v>10.375350140056023</v>
      </c>
      <c r="G9" s="415">
        <v>234</v>
      </c>
      <c r="H9" s="415">
        <v>197</v>
      </c>
      <c r="I9" s="416">
        <v>1.19</v>
      </c>
      <c r="L9" s="286">
        <v>5</v>
      </c>
      <c r="M9" s="286" t="s">
        <v>49</v>
      </c>
      <c r="N9" s="286">
        <v>10066</v>
      </c>
    </row>
    <row r="10" spans="3:14" ht="15.75" thickBot="1">
      <c r="C10" s="414" t="s">
        <v>16</v>
      </c>
      <c r="D10" s="415">
        <v>9203</v>
      </c>
      <c r="E10" s="415">
        <v>983</v>
      </c>
      <c r="F10" s="424">
        <f t="shared" si="0"/>
        <v>9.3621566632756874</v>
      </c>
      <c r="G10" s="415">
        <v>234</v>
      </c>
      <c r="H10" s="415">
        <v>165</v>
      </c>
      <c r="I10" s="416">
        <v>1.42</v>
      </c>
      <c r="L10" s="286">
        <v>6</v>
      </c>
      <c r="M10" s="286" t="s">
        <v>18</v>
      </c>
      <c r="N10" s="286">
        <v>1866</v>
      </c>
    </row>
    <row r="11" spans="3:14" ht="15.75" thickBot="1">
      <c r="C11" s="414" t="s">
        <v>49</v>
      </c>
      <c r="D11" s="415">
        <v>10066</v>
      </c>
      <c r="E11" s="415">
        <v>1141</v>
      </c>
      <c r="F11" s="424">
        <f t="shared" si="0"/>
        <v>8.8220858895705518</v>
      </c>
      <c r="G11" s="415">
        <v>234</v>
      </c>
      <c r="H11" s="415">
        <v>168</v>
      </c>
      <c r="I11" s="416">
        <v>1.39</v>
      </c>
      <c r="L11" s="286">
        <v>7</v>
      </c>
      <c r="M11" s="286" t="s">
        <v>15</v>
      </c>
      <c r="N11" s="286">
        <v>7408</v>
      </c>
    </row>
    <row r="12" spans="3:14" ht="15.75" thickBot="1">
      <c r="C12" s="414" t="s">
        <v>18</v>
      </c>
      <c r="D12" s="415">
        <v>1866</v>
      </c>
      <c r="E12" s="415">
        <v>320</v>
      </c>
      <c r="F12" s="424">
        <f t="shared" si="0"/>
        <v>5.8312499999999998</v>
      </c>
      <c r="G12" s="415">
        <v>81</v>
      </c>
      <c r="H12" s="415">
        <v>100</v>
      </c>
      <c r="I12" s="416">
        <v>0.81</v>
      </c>
      <c r="L12" s="286">
        <v>8</v>
      </c>
      <c r="M12" s="286" t="s">
        <v>16</v>
      </c>
      <c r="N12" s="286">
        <v>9203</v>
      </c>
    </row>
    <row r="13" spans="3:14" ht="15.75" thickBot="1">
      <c r="C13" s="414" t="s">
        <v>19</v>
      </c>
      <c r="D13" s="415">
        <v>2067</v>
      </c>
      <c r="E13" s="415">
        <v>260</v>
      </c>
      <c r="F13" s="424">
        <f t="shared" si="0"/>
        <v>7.95</v>
      </c>
      <c r="G13" s="415">
        <v>78</v>
      </c>
      <c r="H13" s="415">
        <v>76</v>
      </c>
      <c r="I13" s="416">
        <v>1.03</v>
      </c>
      <c r="L13" s="286">
        <v>10</v>
      </c>
      <c r="M13" s="286" t="s">
        <v>19</v>
      </c>
      <c r="N13" s="286">
        <v>2067</v>
      </c>
    </row>
    <row r="14" spans="3:14" ht="15.75" thickBot="1">
      <c r="C14" s="414" t="s">
        <v>20</v>
      </c>
      <c r="D14" s="415">
        <v>18067</v>
      </c>
      <c r="E14" s="415">
        <v>2187</v>
      </c>
      <c r="F14" s="424">
        <f t="shared" si="0"/>
        <v>8.2610882487425705</v>
      </c>
      <c r="G14" s="415">
        <v>445</v>
      </c>
      <c r="H14" s="415">
        <v>494</v>
      </c>
      <c r="I14" s="416">
        <v>0.9</v>
      </c>
      <c r="L14" s="286">
        <v>11</v>
      </c>
      <c r="M14" s="286" t="s">
        <v>20</v>
      </c>
      <c r="N14" s="286">
        <v>18067</v>
      </c>
    </row>
    <row r="15" spans="3:14" ht="15.75" thickBot="1">
      <c r="C15" s="414" t="s">
        <v>21</v>
      </c>
      <c r="D15" s="415">
        <v>6152</v>
      </c>
      <c r="E15" s="415">
        <v>719</v>
      </c>
      <c r="F15" s="424">
        <f t="shared" si="0"/>
        <v>8.5563282336578581</v>
      </c>
      <c r="G15" s="415">
        <v>232</v>
      </c>
      <c r="H15" s="415">
        <v>179</v>
      </c>
      <c r="I15" s="416">
        <v>1.3</v>
      </c>
      <c r="L15" s="286">
        <v>12</v>
      </c>
      <c r="M15" s="286" t="s">
        <v>21</v>
      </c>
      <c r="N15" s="286">
        <v>6152</v>
      </c>
    </row>
    <row r="16" spans="3:14" ht="15.75" thickBot="1">
      <c r="C16" s="414" t="s">
        <v>22</v>
      </c>
      <c r="D16" s="415">
        <v>3648</v>
      </c>
      <c r="E16" s="415">
        <v>428</v>
      </c>
      <c r="F16" s="424">
        <f t="shared" si="0"/>
        <v>8.5233644859813076</v>
      </c>
      <c r="G16" s="415">
        <v>168</v>
      </c>
      <c r="H16" s="415">
        <v>112</v>
      </c>
      <c r="I16" s="416">
        <v>1.5</v>
      </c>
      <c r="L16" s="286">
        <v>13</v>
      </c>
      <c r="M16" s="286" t="s">
        <v>22</v>
      </c>
      <c r="N16" s="286">
        <v>3648</v>
      </c>
    </row>
    <row r="17" spans="3:14" ht="15.75" thickBot="1">
      <c r="C17" s="414" t="s">
        <v>23</v>
      </c>
      <c r="D17" s="415">
        <v>14856</v>
      </c>
      <c r="E17" s="415">
        <v>2084</v>
      </c>
      <c r="F17" s="424">
        <f t="shared" si="0"/>
        <v>7.1285988483685223</v>
      </c>
      <c r="G17" s="415">
        <v>503</v>
      </c>
      <c r="H17" s="415">
        <v>411</v>
      </c>
      <c r="I17" s="416">
        <v>1.22</v>
      </c>
      <c r="L17" s="286">
        <v>14</v>
      </c>
      <c r="M17" s="286" t="s">
        <v>23</v>
      </c>
      <c r="N17" s="286">
        <v>14856</v>
      </c>
    </row>
    <row r="18" spans="3:14" ht="15.75" thickBot="1">
      <c r="C18" s="414" t="s">
        <v>24</v>
      </c>
      <c r="D18" s="415">
        <v>48591</v>
      </c>
      <c r="E18" s="415">
        <v>4445</v>
      </c>
      <c r="F18" s="424">
        <f t="shared" si="0"/>
        <v>10.931608548931383</v>
      </c>
      <c r="G18" s="417">
        <v>1300</v>
      </c>
      <c r="H18" s="417">
        <v>1213</v>
      </c>
      <c r="I18" s="416">
        <v>1.07</v>
      </c>
      <c r="L18" s="286">
        <v>15</v>
      </c>
      <c r="M18" s="286" t="s">
        <v>24</v>
      </c>
      <c r="N18" s="286">
        <v>48591</v>
      </c>
    </row>
    <row r="19" spans="3:14" ht="15.75" thickBot="1">
      <c r="C19" s="414" t="s">
        <v>48</v>
      </c>
      <c r="D19" s="415">
        <v>11181</v>
      </c>
      <c r="E19" s="415">
        <v>1204</v>
      </c>
      <c r="F19" s="424">
        <f t="shared" si="0"/>
        <v>9.2865448504983394</v>
      </c>
      <c r="G19" s="415">
        <v>355</v>
      </c>
      <c r="H19" s="415">
        <v>270</v>
      </c>
      <c r="I19" s="416">
        <v>1.31</v>
      </c>
      <c r="L19" s="286">
        <v>16</v>
      </c>
      <c r="M19" s="286" t="s">
        <v>48</v>
      </c>
      <c r="N19" s="286">
        <v>11181</v>
      </c>
    </row>
    <row r="20" spans="3:14" ht="15.75" thickBot="1">
      <c r="C20" s="414" t="s">
        <v>26</v>
      </c>
      <c r="D20" s="415">
        <v>4697</v>
      </c>
      <c r="E20" s="415">
        <v>532</v>
      </c>
      <c r="F20" s="424">
        <f t="shared" si="0"/>
        <v>8.8289473684210531</v>
      </c>
      <c r="G20" s="415">
        <v>136</v>
      </c>
      <c r="H20" s="415">
        <v>117</v>
      </c>
      <c r="I20" s="416">
        <v>1.1599999999999999</v>
      </c>
      <c r="L20" s="286">
        <v>17</v>
      </c>
      <c r="M20" s="286" t="s">
        <v>26</v>
      </c>
      <c r="N20" s="286">
        <v>4697</v>
      </c>
    </row>
    <row r="21" spans="3:14" ht="15.75" thickBot="1">
      <c r="C21" s="414" t="s">
        <v>27</v>
      </c>
      <c r="D21" s="415">
        <v>3065</v>
      </c>
      <c r="E21" s="415">
        <v>361</v>
      </c>
      <c r="F21" s="424">
        <f t="shared" si="0"/>
        <v>8.4903047091412738</v>
      </c>
      <c r="G21" s="415">
        <v>131</v>
      </c>
      <c r="H21" s="415">
        <v>62</v>
      </c>
      <c r="I21" s="416">
        <v>2.11</v>
      </c>
      <c r="L21" s="286">
        <v>18</v>
      </c>
      <c r="M21" s="286" t="s">
        <v>27</v>
      </c>
      <c r="N21" s="286">
        <v>3065</v>
      </c>
    </row>
    <row r="22" spans="3:14" ht="15.75" thickBot="1">
      <c r="C22" s="412" t="s">
        <v>28</v>
      </c>
      <c r="D22" s="417">
        <v>21351</v>
      </c>
      <c r="E22" s="415">
        <v>1549</v>
      </c>
      <c r="F22" s="424">
        <f t="shared" si="0"/>
        <v>13.783731439638476</v>
      </c>
      <c r="G22" s="415">
        <v>355</v>
      </c>
      <c r="H22" s="415">
        <v>377</v>
      </c>
      <c r="I22" s="416">
        <v>0.94</v>
      </c>
      <c r="L22" s="286">
        <v>19</v>
      </c>
      <c r="M22" s="286" t="s">
        <v>28</v>
      </c>
      <c r="N22" s="286">
        <v>21355</v>
      </c>
    </row>
    <row r="23" spans="3:14" ht="15.75" thickBot="1">
      <c r="C23" s="413" t="s">
        <v>29</v>
      </c>
      <c r="D23" s="417">
        <v>7439</v>
      </c>
      <c r="E23" s="415">
        <v>1005</v>
      </c>
      <c r="F23" s="424">
        <f t="shared" si="0"/>
        <v>7.4019900497512436</v>
      </c>
      <c r="G23" s="415">
        <v>262</v>
      </c>
      <c r="H23" s="415">
        <v>230</v>
      </c>
      <c r="I23" s="416">
        <v>1.1399999999999999</v>
      </c>
      <c r="L23" s="286">
        <v>21</v>
      </c>
      <c r="M23" s="286" t="s">
        <v>29</v>
      </c>
      <c r="N23" s="286">
        <v>7439</v>
      </c>
    </row>
    <row r="24" spans="3:14" ht="15.75" thickBot="1">
      <c r="C24" s="413" t="s">
        <v>30</v>
      </c>
      <c r="D24" s="417">
        <v>3418</v>
      </c>
      <c r="E24" s="415">
        <v>449</v>
      </c>
      <c r="F24" s="424">
        <f t="shared" si="0"/>
        <v>7.6124721603563472</v>
      </c>
      <c r="G24" s="415">
        <v>107</v>
      </c>
      <c r="H24" s="415">
        <v>82</v>
      </c>
      <c r="I24" s="416">
        <v>1.3</v>
      </c>
      <c r="L24" s="286">
        <v>22</v>
      </c>
      <c r="M24" s="286" t="s">
        <v>47</v>
      </c>
      <c r="N24" s="286">
        <v>3418</v>
      </c>
    </row>
    <row r="25" spans="3:14" ht="15.75" thickBot="1">
      <c r="C25" s="413" t="s">
        <v>31</v>
      </c>
      <c r="D25" s="417">
        <v>8622</v>
      </c>
      <c r="E25" s="415">
        <v>771</v>
      </c>
      <c r="F25" s="424">
        <f t="shared" si="0"/>
        <v>11.182879377431906</v>
      </c>
      <c r="G25" s="415">
        <v>259</v>
      </c>
      <c r="H25" s="415">
        <v>209</v>
      </c>
      <c r="I25" s="416">
        <v>1.24</v>
      </c>
      <c r="L25" s="286">
        <v>23</v>
      </c>
      <c r="M25" s="286" t="s">
        <v>31</v>
      </c>
      <c r="N25" s="286">
        <v>8622</v>
      </c>
    </row>
    <row r="26" spans="3:14" ht="15.75" thickBot="1">
      <c r="C26" s="413" t="s">
        <v>32</v>
      </c>
      <c r="D26" s="417">
        <v>5729</v>
      </c>
      <c r="E26" s="415">
        <v>427</v>
      </c>
      <c r="F26" s="424">
        <f t="shared" si="0"/>
        <v>13.416861826697891</v>
      </c>
      <c r="G26" s="415">
        <v>145</v>
      </c>
      <c r="H26" s="415">
        <v>150</v>
      </c>
      <c r="I26" s="416">
        <v>0.97</v>
      </c>
      <c r="L26" s="286">
        <v>24</v>
      </c>
      <c r="M26" s="286" t="s">
        <v>32</v>
      </c>
      <c r="N26" s="286">
        <v>5731</v>
      </c>
    </row>
    <row r="27" spans="3:14" ht="15.75" thickBot="1">
      <c r="C27" s="413" t="s">
        <v>33</v>
      </c>
      <c r="D27" s="417">
        <v>8577</v>
      </c>
      <c r="E27" s="415">
        <v>1117</v>
      </c>
      <c r="F27" s="424">
        <f t="shared" si="0"/>
        <v>7.6786034019695615</v>
      </c>
      <c r="G27" s="415">
        <v>470</v>
      </c>
      <c r="H27" s="415">
        <v>310</v>
      </c>
      <c r="I27" s="416">
        <v>1.52</v>
      </c>
      <c r="L27" s="286">
        <v>25</v>
      </c>
      <c r="M27" s="286" t="s">
        <v>33</v>
      </c>
      <c r="N27" s="286">
        <v>8577</v>
      </c>
    </row>
    <row r="28" spans="3:14" ht="15.75" thickBot="1">
      <c r="C28" s="413" t="s">
        <v>34</v>
      </c>
      <c r="D28" s="417">
        <v>15277</v>
      </c>
      <c r="E28" s="415">
        <v>857</v>
      </c>
      <c r="F28" s="424">
        <f t="shared" si="0"/>
        <v>17.826137689614935</v>
      </c>
      <c r="G28" s="415">
        <v>405</v>
      </c>
      <c r="H28" s="415">
        <v>277</v>
      </c>
      <c r="I28" s="416">
        <v>1.46</v>
      </c>
      <c r="L28" s="286">
        <v>26</v>
      </c>
      <c r="M28" s="286" t="s">
        <v>34</v>
      </c>
      <c r="N28" s="286">
        <v>15277</v>
      </c>
    </row>
    <row r="29" spans="3:14" ht="15.75" thickBot="1">
      <c r="C29" s="413" t="s">
        <v>35</v>
      </c>
      <c r="D29" s="417">
        <v>5685</v>
      </c>
      <c r="E29" s="415">
        <v>484</v>
      </c>
      <c r="F29" s="424">
        <f t="shared" si="0"/>
        <v>11.745867768595041</v>
      </c>
      <c r="G29" s="415">
        <v>187</v>
      </c>
      <c r="H29" s="415">
        <v>103</v>
      </c>
      <c r="I29" s="416">
        <v>1.82</v>
      </c>
      <c r="L29" s="286">
        <v>27</v>
      </c>
      <c r="M29" s="286" t="s">
        <v>35</v>
      </c>
      <c r="N29" s="286">
        <v>5685</v>
      </c>
    </row>
    <row r="30" spans="3:14" ht="15.75" thickBot="1">
      <c r="C30" s="413" t="s">
        <v>36</v>
      </c>
      <c r="D30" s="417">
        <v>8707</v>
      </c>
      <c r="E30" s="415">
        <v>1077</v>
      </c>
      <c r="F30" s="424">
        <f t="shared" si="0"/>
        <v>8.0844939647168061</v>
      </c>
      <c r="G30" s="415">
        <v>291</v>
      </c>
      <c r="H30" s="415">
        <v>189</v>
      </c>
      <c r="I30" s="416">
        <v>1.54</v>
      </c>
      <c r="L30" s="286">
        <v>28</v>
      </c>
      <c r="M30" s="286" t="s">
        <v>36</v>
      </c>
      <c r="N30" s="286">
        <v>8707</v>
      </c>
    </row>
    <row r="31" spans="3:14" ht="15.75" thickBot="1">
      <c r="C31" s="413" t="s">
        <v>37</v>
      </c>
      <c r="D31" s="417">
        <v>3243</v>
      </c>
      <c r="E31" s="415">
        <v>455</v>
      </c>
      <c r="F31" s="424">
        <f t="shared" si="0"/>
        <v>7.1274725274725279</v>
      </c>
      <c r="G31" s="415">
        <v>73</v>
      </c>
      <c r="H31" s="415">
        <v>75</v>
      </c>
      <c r="I31" s="416">
        <v>0.97</v>
      </c>
      <c r="L31" s="286">
        <v>29</v>
      </c>
      <c r="M31" s="286" t="s">
        <v>37</v>
      </c>
      <c r="N31" s="286">
        <v>3243</v>
      </c>
    </row>
    <row r="32" spans="3:14" ht="15.75" thickBot="1">
      <c r="C32" s="413" t="s">
        <v>46</v>
      </c>
      <c r="D32" s="417">
        <v>9115</v>
      </c>
      <c r="E32" s="415">
        <v>1543</v>
      </c>
      <c r="F32" s="424">
        <f t="shared" si="0"/>
        <v>5.9073233959818534</v>
      </c>
      <c r="G32" s="415">
        <v>397</v>
      </c>
      <c r="H32" s="415">
        <v>318</v>
      </c>
      <c r="I32" s="416">
        <v>1.25</v>
      </c>
      <c r="L32" s="286">
        <v>30</v>
      </c>
      <c r="M32" s="286" t="s">
        <v>46</v>
      </c>
      <c r="N32" s="286">
        <v>9115</v>
      </c>
    </row>
    <row r="33" spans="3:14" ht="15.75" thickBot="1">
      <c r="C33" s="413" t="s">
        <v>39</v>
      </c>
      <c r="D33" s="417">
        <v>5258</v>
      </c>
      <c r="E33" s="415">
        <v>484</v>
      </c>
      <c r="F33" s="424">
        <f t="shared" si="0"/>
        <v>10.863636363636363</v>
      </c>
      <c r="G33" s="415">
        <v>154</v>
      </c>
      <c r="H33" s="415">
        <v>158</v>
      </c>
      <c r="I33" s="416">
        <v>0.97</v>
      </c>
      <c r="L33" s="286">
        <v>31</v>
      </c>
      <c r="M33" s="286" t="s">
        <v>39</v>
      </c>
      <c r="N33" s="286">
        <v>5258</v>
      </c>
    </row>
    <row r="34" spans="3:14" ht="15.75" thickBot="1">
      <c r="C34" s="413" t="s">
        <v>40</v>
      </c>
      <c r="D34" s="417">
        <v>1552</v>
      </c>
      <c r="E34" s="415">
        <v>197</v>
      </c>
      <c r="F34" s="424">
        <f t="shared" si="0"/>
        <v>7.8781725888324869</v>
      </c>
      <c r="G34" s="415">
        <v>76</v>
      </c>
      <c r="H34" s="415">
        <v>62</v>
      </c>
      <c r="I34" s="416">
        <v>1.23</v>
      </c>
      <c r="L34" s="286">
        <v>32</v>
      </c>
      <c r="M34" s="286" t="s">
        <v>40</v>
      </c>
      <c r="N34" s="286">
        <v>1552</v>
      </c>
    </row>
    <row r="35" spans="3:14" ht="15.75" thickBot="1">
      <c r="C35" s="419" t="s">
        <v>387</v>
      </c>
      <c r="D35" s="423">
        <f>SUM(D5:D34)</f>
        <v>261224</v>
      </c>
      <c r="E35" s="423">
        <f>SUM(E5:E34)</f>
        <v>27519</v>
      </c>
      <c r="F35" s="425">
        <f>D35/E35</f>
        <v>9.492496093608052</v>
      </c>
      <c r="G35" s="423">
        <f>SUM(G5:G34)</f>
        <v>7791</v>
      </c>
      <c r="H35" s="423">
        <f>SUM(H5:H34)</f>
        <v>6505</v>
      </c>
      <c r="I35" s="421">
        <f>G35/H35</f>
        <v>1.1976940814757879</v>
      </c>
      <c r="N35" s="286">
        <f>SUM(N5:N34)</f>
        <v>261230</v>
      </c>
    </row>
    <row r="36" spans="3:14" ht="15.75" thickBot="1">
      <c r="C36" s="413" t="s">
        <v>42</v>
      </c>
      <c r="D36" s="415">
        <v>44212</v>
      </c>
      <c r="E36" s="415">
        <v>3705</v>
      </c>
      <c r="F36" s="424">
        <f t="shared" ref="F36:F39" si="1">D36/E36</f>
        <v>11.933063427800271</v>
      </c>
      <c r="G36" s="417">
        <v>1373</v>
      </c>
      <c r="H36" s="415">
        <v>946</v>
      </c>
      <c r="I36" s="418">
        <f t="shared" ref="I36:I39" si="2">G36/H36</f>
        <v>1.4513742071881606</v>
      </c>
    </row>
    <row r="37" spans="3:14" ht="15.75" thickBot="1">
      <c r="C37" s="413" t="s">
        <v>43</v>
      </c>
      <c r="D37" s="417">
        <v>6380</v>
      </c>
      <c r="E37" s="415">
        <v>637</v>
      </c>
      <c r="F37" s="424">
        <f t="shared" si="1"/>
        <v>10.015698587127158</v>
      </c>
      <c r="G37" s="415">
        <v>196</v>
      </c>
      <c r="H37" s="415">
        <v>154</v>
      </c>
      <c r="I37" s="418">
        <f t="shared" si="2"/>
        <v>1.2727272727272727</v>
      </c>
    </row>
    <row r="38" spans="3:14" ht="15.75" thickBot="1">
      <c r="C38" s="419" t="s">
        <v>209</v>
      </c>
      <c r="D38" s="420">
        <f>SUM(D36:D37)</f>
        <v>50592</v>
      </c>
      <c r="E38" s="420">
        <f>SUM(E36:E37)</f>
        <v>4342</v>
      </c>
      <c r="F38" s="425">
        <f t="shared" si="1"/>
        <v>11.651773376324275</v>
      </c>
      <c r="G38" s="422">
        <f>SUM(G36:G37)</f>
        <v>1569</v>
      </c>
      <c r="H38" s="420">
        <f>SUM(H36:H37)</f>
        <v>1100</v>
      </c>
      <c r="I38" s="421">
        <f t="shared" si="2"/>
        <v>1.4263636363636363</v>
      </c>
    </row>
    <row r="39" spans="3:14" ht="15.75" thickBot="1">
      <c r="C39" s="420" t="s">
        <v>267</v>
      </c>
      <c r="D39" s="422">
        <f>D35+D38</f>
        <v>311816</v>
      </c>
      <c r="E39" s="422">
        <f>E35+E38</f>
        <v>31861</v>
      </c>
      <c r="F39" s="425">
        <f t="shared" si="1"/>
        <v>9.7867612441542953</v>
      </c>
      <c r="G39" s="422">
        <f t="shared" ref="G39:H39" si="3">G35+G38</f>
        <v>9360</v>
      </c>
      <c r="H39" s="422">
        <f t="shared" si="3"/>
        <v>7605</v>
      </c>
      <c r="I39" s="421">
        <f t="shared" si="2"/>
        <v>1.2307692307692308</v>
      </c>
    </row>
  </sheetData>
  <mergeCells count="1">
    <mergeCell ref="C3:I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N160"/>
  <sheetViews>
    <sheetView showGridLines="0" zoomScaleNormal="100" zoomScaleSheetLayoutView="100" workbookViewId="0">
      <selection activeCell="F13" sqref="F13"/>
    </sheetView>
  </sheetViews>
  <sheetFormatPr baseColWidth="10" defaultRowHeight="15"/>
  <cols>
    <col min="1" max="1" width="17.42578125" style="286" customWidth="1"/>
    <col min="2" max="2" width="13.5703125" style="1" customWidth="1"/>
    <col min="3" max="3" width="11.28515625" style="1" customWidth="1"/>
    <col min="4" max="4" width="10.5703125" style="1" customWidth="1"/>
    <col min="5" max="5" width="13.5703125" style="1" customWidth="1"/>
    <col min="6" max="7" width="10.85546875" style="1" customWidth="1"/>
    <col min="8" max="8" width="7.5703125" style="286" customWidth="1"/>
    <col min="9" max="9" width="4.28515625" style="286" customWidth="1"/>
    <col min="10" max="248" width="11.42578125" style="286"/>
    <col min="249" max="249" width="6.85546875" style="286" customWidth="1"/>
    <col min="250" max="250" width="11.7109375" style="286" customWidth="1"/>
    <col min="251" max="256" width="7.7109375" style="286" customWidth="1"/>
    <col min="257" max="257" width="8.7109375" style="286" customWidth="1"/>
    <col min="258" max="260" width="13.7109375" style="286" customWidth="1"/>
    <col min="261" max="504" width="11.42578125" style="286"/>
    <col min="505" max="505" width="6.85546875" style="286" customWidth="1"/>
    <col min="506" max="506" width="11.7109375" style="286" customWidth="1"/>
    <col min="507" max="512" width="7.7109375" style="286" customWidth="1"/>
    <col min="513" max="513" width="8.7109375" style="286" customWidth="1"/>
    <col min="514" max="516" width="13.7109375" style="286" customWidth="1"/>
    <col min="517" max="760" width="11.42578125" style="286"/>
    <col min="761" max="761" width="6.85546875" style="286" customWidth="1"/>
    <col min="762" max="762" width="11.7109375" style="286" customWidth="1"/>
    <col min="763" max="768" width="7.7109375" style="286" customWidth="1"/>
    <col min="769" max="769" width="8.7109375" style="286" customWidth="1"/>
    <col min="770" max="772" width="13.7109375" style="286" customWidth="1"/>
    <col min="773" max="1016" width="11.42578125" style="286"/>
    <col min="1017" max="1017" width="6.85546875" style="286" customWidth="1"/>
    <col min="1018" max="1018" width="11.7109375" style="286" customWidth="1"/>
    <col min="1019" max="1024" width="7.7109375" style="286" customWidth="1"/>
    <col min="1025" max="1025" width="8.7109375" style="286" customWidth="1"/>
    <col min="1026" max="1028" width="13.7109375" style="286" customWidth="1"/>
    <col min="1029" max="1272" width="11.42578125" style="286"/>
    <col min="1273" max="1273" width="6.85546875" style="286" customWidth="1"/>
    <col min="1274" max="1274" width="11.7109375" style="286" customWidth="1"/>
    <col min="1275" max="1280" width="7.7109375" style="286" customWidth="1"/>
    <col min="1281" max="1281" width="8.7109375" style="286" customWidth="1"/>
    <col min="1282" max="1284" width="13.7109375" style="286" customWidth="1"/>
    <col min="1285" max="1528" width="11.42578125" style="286"/>
    <col min="1529" max="1529" width="6.85546875" style="286" customWidth="1"/>
    <col min="1530" max="1530" width="11.7109375" style="286" customWidth="1"/>
    <col min="1531" max="1536" width="7.7109375" style="286" customWidth="1"/>
    <col min="1537" max="1537" width="8.7109375" style="286" customWidth="1"/>
    <col min="1538" max="1540" width="13.7109375" style="286" customWidth="1"/>
    <col min="1541" max="1784" width="11.42578125" style="286"/>
    <col min="1785" max="1785" width="6.85546875" style="286" customWidth="1"/>
    <col min="1786" max="1786" width="11.7109375" style="286" customWidth="1"/>
    <col min="1787" max="1792" width="7.7109375" style="286" customWidth="1"/>
    <col min="1793" max="1793" width="8.7109375" style="286" customWidth="1"/>
    <col min="1794" max="1796" width="13.7109375" style="286" customWidth="1"/>
    <col min="1797" max="2040" width="11.42578125" style="286"/>
    <col min="2041" max="2041" width="6.85546875" style="286" customWidth="1"/>
    <col min="2042" max="2042" width="11.7109375" style="286" customWidth="1"/>
    <col min="2043" max="2048" width="7.7109375" style="286" customWidth="1"/>
    <col min="2049" max="2049" width="8.7109375" style="286" customWidth="1"/>
    <col min="2050" max="2052" width="13.7109375" style="286" customWidth="1"/>
    <col min="2053" max="2296" width="11.42578125" style="286"/>
    <col min="2297" max="2297" width="6.85546875" style="286" customWidth="1"/>
    <col min="2298" max="2298" width="11.7109375" style="286" customWidth="1"/>
    <col min="2299" max="2304" width="7.7109375" style="286" customWidth="1"/>
    <col min="2305" max="2305" width="8.7109375" style="286" customWidth="1"/>
    <col min="2306" max="2308" width="13.7109375" style="286" customWidth="1"/>
    <col min="2309" max="2552" width="11.42578125" style="286"/>
    <col min="2553" max="2553" width="6.85546875" style="286" customWidth="1"/>
    <col min="2554" max="2554" width="11.7109375" style="286" customWidth="1"/>
    <col min="2555" max="2560" width="7.7109375" style="286" customWidth="1"/>
    <col min="2561" max="2561" width="8.7109375" style="286" customWidth="1"/>
    <col min="2562" max="2564" width="13.7109375" style="286" customWidth="1"/>
    <col min="2565" max="2808" width="11.42578125" style="286"/>
    <col min="2809" max="2809" width="6.85546875" style="286" customWidth="1"/>
    <col min="2810" max="2810" width="11.7109375" style="286" customWidth="1"/>
    <col min="2811" max="2816" width="7.7109375" style="286" customWidth="1"/>
    <col min="2817" max="2817" width="8.7109375" style="286" customWidth="1"/>
    <col min="2818" max="2820" width="13.7109375" style="286" customWidth="1"/>
    <col min="2821" max="3064" width="11.42578125" style="286"/>
    <col min="3065" max="3065" width="6.85546875" style="286" customWidth="1"/>
    <col min="3066" max="3066" width="11.7109375" style="286" customWidth="1"/>
    <col min="3067" max="3072" width="7.7109375" style="286" customWidth="1"/>
    <col min="3073" max="3073" width="8.7109375" style="286" customWidth="1"/>
    <col min="3074" max="3076" width="13.7109375" style="286" customWidth="1"/>
    <col min="3077" max="3320" width="11.42578125" style="286"/>
    <col min="3321" max="3321" width="6.85546875" style="286" customWidth="1"/>
    <col min="3322" max="3322" width="11.7109375" style="286" customWidth="1"/>
    <col min="3323" max="3328" width="7.7109375" style="286" customWidth="1"/>
    <col min="3329" max="3329" width="8.7109375" style="286" customWidth="1"/>
    <col min="3330" max="3332" width="13.7109375" style="286" customWidth="1"/>
    <col min="3333" max="3576" width="11.42578125" style="286"/>
    <col min="3577" max="3577" width="6.85546875" style="286" customWidth="1"/>
    <col min="3578" max="3578" width="11.7109375" style="286" customWidth="1"/>
    <col min="3579" max="3584" width="7.7109375" style="286" customWidth="1"/>
    <col min="3585" max="3585" width="8.7109375" style="286" customWidth="1"/>
    <col min="3586" max="3588" width="13.7109375" style="286" customWidth="1"/>
    <col min="3589" max="3832" width="11.42578125" style="286"/>
    <col min="3833" max="3833" width="6.85546875" style="286" customWidth="1"/>
    <col min="3834" max="3834" width="11.7109375" style="286" customWidth="1"/>
    <col min="3835" max="3840" width="7.7109375" style="286" customWidth="1"/>
    <col min="3841" max="3841" width="8.7109375" style="286" customWidth="1"/>
    <col min="3842" max="3844" width="13.7109375" style="286" customWidth="1"/>
    <col min="3845" max="4088" width="11.42578125" style="286"/>
    <col min="4089" max="4089" width="6.85546875" style="286" customWidth="1"/>
    <col min="4090" max="4090" width="11.7109375" style="286" customWidth="1"/>
    <col min="4091" max="4096" width="7.7109375" style="286" customWidth="1"/>
    <col min="4097" max="4097" width="8.7109375" style="286" customWidth="1"/>
    <col min="4098" max="4100" width="13.7109375" style="286" customWidth="1"/>
    <col min="4101" max="4344" width="11.42578125" style="286"/>
    <col min="4345" max="4345" width="6.85546875" style="286" customWidth="1"/>
    <col min="4346" max="4346" width="11.7109375" style="286" customWidth="1"/>
    <col min="4347" max="4352" width="7.7109375" style="286" customWidth="1"/>
    <col min="4353" max="4353" width="8.7109375" style="286" customWidth="1"/>
    <col min="4354" max="4356" width="13.7109375" style="286" customWidth="1"/>
    <col min="4357" max="4600" width="11.42578125" style="286"/>
    <col min="4601" max="4601" width="6.85546875" style="286" customWidth="1"/>
    <col min="4602" max="4602" width="11.7109375" style="286" customWidth="1"/>
    <col min="4603" max="4608" width="7.7109375" style="286" customWidth="1"/>
    <col min="4609" max="4609" width="8.7109375" style="286" customWidth="1"/>
    <col min="4610" max="4612" width="13.7109375" style="286" customWidth="1"/>
    <col min="4613" max="4856" width="11.42578125" style="286"/>
    <col min="4857" max="4857" width="6.85546875" style="286" customWidth="1"/>
    <col min="4858" max="4858" width="11.7109375" style="286" customWidth="1"/>
    <col min="4859" max="4864" width="7.7109375" style="286" customWidth="1"/>
    <col min="4865" max="4865" width="8.7109375" style="286" customWidth="1"/>
    <col min="4866" max="4868" width="13.7109375" style="286" customWidth="1"/>
    <col min="4869" max="5112" width="11.42578125" style="286"/>
    <col min="5113" max="5113" width="6.85546875" style="286" customWidth="1"/>
    <col min="5114" max="5114" width="11.7109375" style="286" customWidth="1"/>
    <col min="5115" max="5120" width="7.7109375" style="286" customWidth="1"/>
    <col min="5121" max="5121" width="8.7109375" style="286" customWidth="1"/>
    <col min="5122" max="5124" width="13.7109375" style="286" customWidth="1"/>
    <col min="5125" max="5368" width="11.42578125" style="286"/>
    <col min="5369" max="5369" width="6.85546875" style="286" customWidth="1"/>
    <col min="5370" max="5370" width="11.7109375" style="286" customWidth="1"/>
    <col min="5371" max="5376" width="7.7109375" style="286" customWidth="1"/>
    <col min="5377" max="5377" width="8.7109375" style="286" customWidth="1"/>
    <col min="5378" max="5380" width="13.7109375" style="286" customWidth="1"/>
    <col min="5381" max="5624" width="11.42578125" style="286"/>
    <col min="5625" max="5625" width="6.85546875" style="286" customWidth="1"/>
    <col min="5626" max="5626" width="11.7109375" style="286" customWidth="1"/>
    <col min="5627" max="5632" width="7.7109375" style="286" customWidth="1"/>
    <col min="5633" max="5633" width="8.7109375" style="286" customWidth="1"/>
    <col min="5634" max="5636" width="13.7109375" style="286" customWidth="1"/>
    <col min="5637" max="5880" width="11.42578125" style="286"/>
    <col min="5881" max="5881" width="6.85546875" style="286" customWidth="1"/>
    <col min="5882" max="5882" width="11.7109375" style="286" customWidth="1"/>
    <col min="5883" max="5888" width="7.7109375" style="286" customWidth="1"/>
    <col min="5889" max="5889" width="8.7109375" style="286" customWidth="1"/>
    <col min="5890" max="5892" width="13.7109375" style="286" customWidth="1"/>
    <col min="5893" max="6136" width="11.42578125" style="286"/>
    <col min="6137" max="6137" width="6.85546875" style="286" customWidth="1"/>
    <col min="6138" max="6138" width="11.7109375" style="286" customWidth="1"/>
    <col min="6139" max="6144" width="7.7109375" style="286" customWidth="1"/>
    <col min="6145" max="6145" width="8.7109375" style="286" customWidth="1"/>
    <col min="6146" max="6148" width="13.7109375" style="286" customWidth="1"/>
    <col min="6149" max="6392" width="11.42578125" style="286"/>
    <col min="6393" max="6393" width="6.85546875" style="286" customWidth="1"/>
    <col min="6394" max="6394" width="11.7109375" style="286" customWidth="1"/>
    <col min="6395" max="6400" width="7.7109375" style="286" customWidth="1"/>
    <col min="6401" max="6401" width="8.7109375" style="286" customWidth="1"/>
    <col min="6402" max="6404" width="13.7109375" style="286" customWidth="1"/>
    <col min="6405" max="6648" width="11.42578125" style="286"/>
    <col min="6649" max="6649" width="6.85546875" style="286" customWidth="1"/>
    <col min="6650" max="6650" width="11.7109375" style="286" customWidth="1"/>
    <col min="6651" max="6656" width="7.7109375" style="286" customWidth="1"/>
    <col min="6657" max="6657" width="8.7109375" style="286" customWidth="1"/>
    <col min="6658" max="6660" width="13.7109375" style="286" customWidth="1"/>
    <col min="6661" max="6904" width="11.42578125" style="286"/>
    <col min="6905" max="6905" width="6.85546875" style="286" customWidth="1"/>
    <col min="6906" max="6906" width="11.7109375" style="286" customWidth="1"/>
    <col min="6907" max="6912" width="7.7109375" style="286" customWidth="1"/>
    <col min="6913" max="6913" width="8.7109375" style="286" customWidth="1"/>
    <col min="6914" max="6916" width="13.7109375" style="286" customWidth="1"/>
    <col min="6917" max="7160" width="11.42578125" style="286"/>
    <col min="7161" max="7161" width="6.85546875" style="286" customWidth="1"/>
    <col min="7162" max="7162" width="11.7109375" style="286" customWidth="1"/>
    <col min="7163" max="7168" width="7.7109375" style="286" customWidth="1"/>
    <col min="7169" max="7169" width="8.7109375" style="286" customWidth="1"/>
    <col min="7170" max="7172" width="13.7109375" style="286" customWidth="1"/>
    <col min="7173" max="7416" width="11.42578125" style="286"/>
    <col min="7417" max="7417" width="6.85546875" style="286" customWidth="1"/>
    <col min="7418" max="7418" width="11.7109375" style="286" customWidth="1"/>
    <col min="7419" max="7424" width="7.7109375" style="286" customWidth="1"/>
    <col min="7425" max="7425" width="8.7109375" style="286" customWidth="1"/>
    <col min="7426" max="7428" width="13.7109375" style="286" customWidth="1"/>
    <col min="7429" max="7672" width="11.42578125" style="286"/>
    <col min="7673" max="7673" width="6.85546875" style="286" customWidth="1"/>
    <col min="7674" max="7674" width="11.7109375" style="286" customWidth="1"/>
    <col min="7675" max="7680" width="7.7109375" style="286" customWidth="1"/>
    <col min="7681" max="7681" width="8.7109375" style="286" customWidth="1"/>
    <col min="7682" max="7684" width="13.7109375" style="286" customWidth="1"/>
    <col min="7685" max="7928" width="11.42578125" style="286"/>
    <col min="7929" max="7929" width="6.85546875" style="286" customWidth="1"/>
    <col min="7930" max="7930" width="11.7109375" style="286" customWidth="1"/>
    <col min="7931" max="7936" width="7.7109375" style="286" customWidth="1"/>
    <col min="7937" max="7937" width="8.7109375" style="286" customWidth="1"/>
    <col min="7938" max="7940" width="13.7109375" style="286" customWidth="1"/>
    <col min="7941" max="8184" width="11.42578125" style="286"/>
    <col min="8185" max="8185" width="6.85546875" style="286" customWidth="1"/>
    <col min="8186" max="8186" width="11.7109375" style="286" customWidth="1"/>
    <col min="8187" max="8192" width="7.7109375" style="286" customWidth="1"/>
    <col min="8193" max="8193" width="8.7109375" style="286" customWidth="1"/>
    <col min="8194" max="8196" width="13.7109375" style="286" customWidth="1"/>
    <col min="8197" max="8440" width="11.42578125" style="286"/>
    <col min="8441" max="8441" width="6.85546875" style="286" customWidth="1"/>
    <col min="8442" max="8442" width="11.7109375" style="286" customWidth="1"/>
    <col min="8443" max="8448" width="7.7109375" style="286" customWidth="1"/>
    <col min="8449" max="8449" width="8.7109375" style="286" customWidth="1"/>
    <col min="8450" max="8452" width="13.7109375" style="286" customWidth="1"/>
    <col min="8453" max="8696" width="11.42578125" style="286"/>
    <col min="8697" max="8697" width="6.85546875" style="286" customWidth="1"/>
    <col min="8698" max="8698" width="11.7109375" style="286" customWidth="1"/>
    <col min="8699" max="8704" width="7.7109375" style="286" customWidth="1"/>
    <col min="8705" max="8705" width="8.7109375" style="286" customWidth="1"/>
    <col min="8706" max="8708" width="13.7109375" style="286" customWidth="1"/>
    <col min="8709" max="8952" width="11.42578125" style="286"/>
    <col min="8953" max="8953" width="6.85546875" style="286" customWidth="1"/>
    <col min="8954" max="8954" width="11.7109375" style="286" customWidth="1"/>
    <col min="8955" max="8960" width="7.7109375" style="286" customWidth="1"/>
    <col min="8961" max="8961" width="8.7109375" style="286" customWidth="1"/>
    <col min="8962" max="8964" width="13.7109375" style="286" customWidth="1"/>
    <col min="8965" max="9208" width="11.42578125" style="286"/>
    <col min="9209" max="9209" width="6.85546875" style="286" customWidth="1"/>
    <col min="9210" max="9210" width="11.7109375" style="286" customWidth="1"/>
    <col min="9211" max="9216" width="7.7109375" style="286" customWidth="1"/>
    <col min="9217" max="9217" width="8.7109375" style="286" customWidth="1"/>
    <col min="9218" max="9220" width="13.7109375" style="286" customWidth="1"/>
    <col min="9221" max="9464" width="11.42578125" style="286"/>
    <col min="9465" max="9465" width="6.85546875" style="286" customWidth="1"/>
    <col min="9466" max="9466" width="11.7109375" style="286" customWidth="1"/>
    <col min="9467" max="9472" width="7.7109375" style="286" customWidth="1"/>
    <col min="9473" max="9473" width="8.7109375" style="286" customWidth="1"/>
    <col min="9474" max="9476" width="13.7109375" style="286" customWidth="1"/>
    <col min="9477" max="9720" width="11.42578125" style="286"/>
    <col min="9721" max="9721" width="6.85546875" style="286" customWidth="1"/>
    <col min="9722" max="9722" width="11.7109375" style="286" customWidth="1"/>
    <col min="9723" max="9728" width="7.7109375" style="286" customWidth="1"/>
    <col min="9729" max="9729" width="8.7109375" style="286" customWidth="1"/>
    <col min="9730" max="9732" width="13.7109375" style="286" customWidth="1"/>
    <col min="9733" max="9976" width="11.42578125" style="286"/>
    <col min="9977" max="9977" width="6.85546875" style="286" customWidth="1"/>
    <col min="9978" max="9978" width="11.7109375" style="286" customWidth="1"/>
    <col min="9979" max="9984" width="7.7109375" style="286" customWidth="1"/>
    <col min="9985" max="9985" width="8.7109375" style="286" customWidth="1"/>
    <col min="9986" max="9988" width="13.7109375" style="286" customWidth="1"/>
    <col min="9989" max="10232" width="11.42578125" style="286"/>
    <col min="10233" max="10233" width="6.85546875" style="286" customWidth="1"/>
    <col min="10234" max="10234" width="11.7109375" style="286" customWidth="1"/>
    <col min="10235" max="10240" width="7.7109375" style="286" customWidth="1"/>
    <col min="10241" max="10241" width="8.7109375" style="286" customWidth="1"/>
    <col min="10242" max="10244" width="13.7109375" style="286" customWidth="1"/>
    <col min="10245" max="10488" width="11.42578125" style="286"/>
    <col min="10489" max="10489" width="6.85546875" style="286" customWidth="1"/>
    <col min="10490" max="10490" width="11.7109375" style="286" customWidth="1"/>
    <col min="10491" max="10496" width="7.7109375" style="286" customWidth="1"/>
    <col min="10497" max="10497" width="8.7109375" style="286" customWidth="1"/>
    <col min="10498" max="10500" width="13.7109375" style="286" customWidth="1"/>
    <col min="10501" max="10744" width="11.42578125" style="286"/>
    <col min="10745" max="10745" width="6.85546875" style="286" customWidth="1"/>
    <col min="10746" max="10746" width="11.7109375" style="286" customWidth="1"/>
    <col min="10747" max="10752" width="7.7109375" style="286" customWidth="1"/>
    <col min="10753" max="10753" width="8.7109375" style="286" customWidth="1"/>
    <col min="10754" max="10756" width="13.7109375" style="286" customWidth="1"/>
    <col min="10757" max="11000" width="11.42578125" style="286"/>
    <col min="11001" max="11001" width="6.85546875" style="286" customWidth="1"/>
    <col min="11002" max="11002" width="11.7109375" style="286" customWidth="1"/>
    <col min="11003" max="11008" width="7.7109375" style="286" customWidth="1"/>
    <col min="11009" max="11009" width="8.7109375" style="286" customWidth="1"/>
    <col min="11010" max="11012" width="13.7109375" style="286" customWidth="1"/>
    <col min="11013" max="11256" width="11.42578125" style="286"/>
    <col min="11257" max="11257" width="6.85546875" style="286" customWidth="1"/>
    <col min="11258" max="11258" width="11.7109375" style="286" customWidth="1"/>
    <col min="11259" max="11264" width="7.7109375" style="286" customWidth="1"/>
    <col min="11265" max="11265" width="8.7109375" style="286" customWidth="1"/>
    <col min="11266" max="11268" width="13.7109375" style="286" customWidth="1"/>
    <col min="11269" max="11512" width="11.42578125" style="286"/>
    <col min="11513" max="11513" width="6.85546875" style="286" customWidth="1"/>
    <col min="11514" max="11514" width="11.7109375" style="286" customWidth="1"/>
    <col min="11515" max="11520" width="7.7109375" style="286" customWidth="1"/>
    <col min="11521" max="11521" width="8.7109375" style="286" customWidth="1"/>
    <col min="11522" max="11524" width="13.7109375" style="286" customWidth="1"/>
    <col min="11525" max="11768" width="11.42578125" style="286"/>
    <col min="11769" max="11769" width="6.85546875" style="286" customWidth="1"/>
    <col min="11770" max="11770" width="11.7109375" style="286" customWidth="1"/>
    <col min="11771" max="11776" width="7.7109375" style="286" customWidth="1"/>
    <col min="11777" max="11777" width="8.7109375" style="286" customWidth="1"/>
    <col min="11778" max="11780" width="13.7109375" style="286" customWidth="1"/>
    <col min="11781" max="12024" width="11.42578125" style="286"/>
    <col min="12025" max="12025" width="6.85546875" style="286" customWidth="1"/>
    <col min="12026" max="12026" width="11.7109375" style="286" customWidth="1"/>
    <col min="12027" max="12032" width="7.7109375" style="286" customWidth="1"/>
    <col min="12033" max="12033" width="8.7109375" style="286" customWidth="1"/>
    <col min="12034" max="12036" width="13.7109375" style="286" customWidth="1"/>
    <col min="12037" max="12280" width="11.42578125" style="286"/>
    <col min="12281" max="12281" width="6.85546875" style="286" customWidth="1"/>
    <col min="12282" max="12282" width="11.7109375" style="286" customWidth="1"/>
    <col min="12283" max="12288" width="7.7109375" style="286" customWidth="1"/>
    <col min="12289" max="12289" width="8.7109375" style="286" customWidth="1"/>
    <col min="12290" max="12292" width="13.7109375" style="286" customWidth="1"/>
    <col min="12293" max="12536" width="11.42578125" style="286"/>
    <col min="12537" max="12537" width="6.85546875" style="286" customWidth="1"/>
    <col min="12538" max="12538" width="11.7109375" style="286" customWidth="1"/>
    <col min="12539" max="12544" width="7.7109375" style="286" customWidth="1"/>
    <col min="12545" max="12545" width="8.7109375" style="286" customWidth="1"/>
    <col min="12546" max="12548" width="13.7109375" style="286" customWidth="1"/>
    <col min="12549" max="12792" width="11.42578125" style="286"/>
    <col min="12793" max="12793" width="6.85546875" style="286" customWidth="1"/>
    <col min="12794" max="12794" width="11.7109375" style="286" customWidth="1"/>
    <col min="12795" max="12800" width="7.7109375" style="286" customWidth="1"/>
    <col min="12801" max="12801" width="8.7109375" style="286" customWidth="1"/>
    <col min="12802" max="12804" width="13.7109375" style="286" customWidth="1"/>
    <col min="12805" max="13048" width="11.42578125" style="286"/>
    <col min="13049" max="13049" width="6.85546875" style="286" customWidth="1"/>
    <col min="13050" max="13050" width="11.7109375" style="286" customWidth="1"/>
    <col min="13051" max="13056" width="7.7109375" style="286" customWidth="1"/>
    <col min="13057" max="13057" width="8.7109375" style="286" customWidth="1"/>
    <col min="13058" max="13060" width="13.7109375" style="286" customWidth="1"/>
    <col min="13061" max="13304" width="11.42578125" style="286"/>
    <col min="13305" max="13305" width="6.85546875" style="286" customWidth="1"/>
    <col min="13306" max="13306" width="11.7109375" style="286" customWidth="1"/>
    <col min="13307" max="13312" width="7.7109375" style="286" customWidth="1"/>
    <col min="13313" max="13313" width="8.7109375" style="286" customWidth="1"/>
    <col min="13314" max="13316" width="13.7109375" style="286" customWidth="1"/>
    <col min="13317" max="13560" width="11.42578125" style="286"/>
    <col min="13561" max="13561" width="6.85546875" style="286" customWidth="1"/>
    <col min="13562" max="13562" width="11.7109375" style="286" customWidth="1"/>
    <col min="13563" max="13568" width="7.7109375" style="286" customWidth="1"/>
    <col min="13569" max="13569" width="8.7109375" style="286" customWidth="1"/>
    <col min="13570" max="13572" width="13.7109375" style="286" customWidth="1"/>
    <col min="13573" max="13816" width="11.42578125" style="286"/>
    <col min="13817" max="13817" width="6.85546875" style="286" customWidth="1"/>
    <col min="13818" max="13818" width="11.7109375" style="286" customWidth="1"/>
    <col min="13819" max="13824" width="7.7109375" style="286" customWidth="1"/>
    <col min="13825" max="13825" width="8.7109375" style="286" customWidth="1"/>
    <col min="13826" max="13828" width="13.7109375" style="286" customWidth="1"/>
    <col min="13829" max="14072" width="11.42578125" style="286"/>
    <col min="14073" max="14073" width="6.85546875" style="286" customWidth="1"/>
    <col min="14074" max="14074" width="11.7109375" style="286" customWidth="1"/>
    <col min="14075" max="14080" width="7.7109375" style="286" customWidth="1"/>
    <col min="14081" max="14081" width="8.7109375" style="286" customWidth="1"/>
    <col min="14082" max="14084" width="13.7109375" style="286" customWidth="1"/>
    <col min="14085" max="14328" width="11.42578125" style="286"/>
    <col min="14329" max="14329" width="6.85546875" style="286" customWidth="1"/>
    <col min="14330" max="14330" width="11.7109375" style="286" customWidth="1"/>
    <col min="14331" max="14336" width="7.7109375" style="286" customWidth="1"/>
    <col min="14337" max="14337" width="8.7109375" style="286" customWidth="1"/>
    <col min="14338" max="14340" width="13.7109375" style="286" customWidth="1"/>
    <col min="14341" max="14584" width="11.42578125" style="286"/>
    <col min="14585" max="14585" width="6.85546875" style="286" customWidth="1"/>
    <col min="14586" max="14586" width="11.7109375" style="286" customWidth="1"/>
    <col min="14587" max="14592" width="7.7109375" style="286" customWidth="1"/>
    <col min="14593" max="14593" width="8.7109375" style="286" customWidth="1"/>
    <col min="14594" max="14596" width="13.7109375" style="286" customWidth="1"/>
    <col min="14597" max="14840" width="11.42578125" style="286"/>
    <col min="14841" max="14841" width="6.85546875" style="286" customWidth="1"/>
    <col min="14842" max="14842" width="11.7109375" style="286" customWidth="1"/>
    <col min="14843" max="14848" width="7.7109375" style="286" customWidth="1"/>
    <col min="14849" max="14849" width="8.7109375" style="286" customWidth="1"/>
    <col min="14850" max="14852" width="13.7109375" style="286" customWidth="1"/>
    <col min="14853" max="15096" width="11.42578125" style="286"/>
    <col min="15097" max="15097" width="6.85546875" style="286" customWidth="1"/>
    <col min="15098" max="15098" width="11.7109375" style="286" customWidth="1"/>
    <col min="15099" max="15104" width="7.7109375" style="286" customWidth="1"/>
    <col min="15105" max="15105" width="8.7109375" style="286" customWidth="1"/>
    <col min="15106" max="15108" width="13.7109375" style="286" customWidth="1"/>
    <col min="15109" max="15352" width="11.42578125" style="286"/>
    <col min="15353" max="15353" width="6.85546875" style="286" customWidth="1"/>
    <col min="15354" max="15354" width="11.7109375" style="286" customWidth="1"/>
    <col min="15355" max="15360" width="7.7109375" style="286" customWidth="1"/>
    <col min="15361" max="15361" width="8.7109375" style="286" customWidth="1"/>
    <col min="15362" max="15364" width="13.7109375" style="286" customWidth="1"/>
    <col min="15365" max="15608" width="11.42578125" style="286"/>
    <col min="15609" max="15609" width="6.85546875" style="286" customWidth="1"/>
    <col min="15610" max="15610" width="11.7109375" style="286" customWidth="1"/>
    <col min="15611" max="15616" width="7.7109375" style="286" customWidth="1"/>
    <col min="15617" max="15617" width="8.7109375" style="286" customWidth="1"/>
    <col min="15618" max="15620" width="13.7109375" style="286" customWidth="1"/>
    <col min="15621" max="15864" width="11.42578125" style="286"/>
    <col min="15865" max="15865" width="6.85546875" style="286" customWidth="1"/>
    <col min="15866" max="15866" width="11.7109375" style="286" customWidth="1"/>
    <col min="15867" max="15872" width="7.7109375" style="286" customWidth="1"/>
    <col min="15873" max="15873" width="8.7109375" style="286" customWidth="1"/>
    <col min="15874" max="15876" width="13.7109375" style="286" customWidth="1"/>
    <col min="15877" max="16120" width="11.42578125" style="286"/>
    <col min="16121" max="16121" width="6.85546875" style="286" customWidth="1"/>
    <col min="16122" max="16122" width="11.7109375" style="286" customWidth="1"/>
    <col min="16123" max="16128" width="7.7109375" style="286" customWidth="1"/>
    <col min="16129" max="16129" width="8.7109375" style="286" customWidth="1"/>
    <col min="16130" max="16132" width="13.7109375" style="286" customWidth="1"/>
    <col min="16133" max="16384" width="11.42578125" style="286"/>
  </cols>
  <sheetData>
    <row r="1" spans="1:9" ht="15" customHeight="1"/>
    <row r="2" spans="1:9" ht="15" customHeight="1"/>
    <row r="3" spans="1:9" ht="15" customHeight="1"/>
    <row r="4" spans="1:9" ht="15" customHeight="1"/>
    <row r="5" spans="1:9" ht="15" customHeight="1">
      <c r="A5" s="722" t="s">
        <v>351</v>
      </c>
      <c r="B5" s="722"/>
      <c r="C5" s="722"/>
      <c r="D5" s="722"/>
      <c r="E5" s="722"/>
      <c r="F5" s="722"/>
      <c r="G5" s="722"/>
      <c r="H5" s="722"/>
      <c r="I5" s="22"/>
    </row>
    <row r="6" spans="1:9" ht="9" customHeight="1">
      <c r="C6" s="42"/>
      <c r="D6" s="42"/>
      <c r="E6" s="11"/>
      <c r="F6" s="11"/>
      <c r="G6" s="11"/>
      <c r="H6" s="10"/>
    </row>
    <row r="7" spans="1:9" s="494" customFormat="1" ht="18" customHeight="1">
      <c r="A7" s="490" t="s">
        <v>461</v>
      </c>
      <c r="B7" s="490" t="s">
        <v>0</v>
      </c>
      <c r="C7" s="493"/>
      <c r="D7" s="493"/>
      <c r="E7" s="9"/>
      <c r="F7" s="9"/>
      <c r="G7" s="9"/>
      <c r="H7" s="8"/>
    </row>
    <row r="8" spans="1:9" s="494" customFormat="1" ht="18" customHeight="1">
      <c r="A8" s="497">
        <v>2016</v>
      </c>
      <c r="B8" s="492">
        <f>Cobertura!Q44</f>
        <v>3.7629704979145848</v>
      </c>
      <c r="C8" s="495"/>
      <c r="D8" s="493"/>
      <c r="E8" s="9"/>
      <c r="F8" s="9"/>
      <c r="G8" s="9"/>
      <c r="H8" s="8"/>
      <c r="I8" s="496"/>
    </row>
    <row r="9" spans="1:9" s="494" customFormat="1" ht="18" customHeight="1">
      <c r="A9" s="497">
        <v>2017</v>
      </c>
      <c r="B9" s="492">
        <f>Cobertura!T44</f>
        <v>3.8761252017141592</v>
      </c>
      <c r="C9" s="493"/>
      <c r="D9" s="493"/>
      <c r="E9" s="9"/>
      <c r="F9" s="9"/>
      <c r="G9" s="9"/>
      <c r="H9" s="8"/>
      <c r="I9" s="496"/>
    </row>
    <row r="10" spans="1:9" s="494" customFormat="1" ht="18" customHeight="1">
      <c r="A10" s="59" t="s">
        <v>268</v>
      </c>
      <c r="B10" s="492">
        <f>B9-B8</f>
        <v>0.11315470379957437</v>
      </c>
      <c r="C10" s="493"/>
      <c r="D10" s="493"/>
      <c r="E10" s="9"/>
      <c r="F10" s="9"/>
      <c r="G10" s="9"/>
      <c r="H10" s="8"/>
    </row>
    <row r="11" spans="1:9" ht="12.75" customHeight="1">
      <c r="A11" s="43"/>
      <c r="B11" s="724"/>
      <c r="C11" s="724"/>
      <c r="D11" s="724"/>
      <c r="E11" s="725"/>
      <c r="F11" s="725"/>
      <c r="G11" s="725"/>
      <c r="H11" s="10"/>
    </row>
    <row r="12" spans="1:9" ht="68.25" customHeight="1" thickBot="1">
      <c r="A12" s="490" t="s">
        <v>64</v>
      </c>
      <c r="B12" s="491" t="s">
        <v>418</v>
      </c>
      <c r="C12" s="491" t="s">
        <v>438</v>
      </c>
      <c r="D12" s="491" t="s">
        <v>417</v>
      </c>
      <c r="E12" s="491" t="s">
        <v>416</v>
      </c>
      <c r="F12" s="491" t="s">
        <v>439</v>
      </c>
      <c r="G12" s="491" t="s">
        <v>415</v>
      </c>
      <c r="H12" s="491" t="s">
        <v>419</v>
      </c>
    </row>
    <row r="13" spans="1:9" ht="14.1" customHeight="1">
      <c r="A13" s="526" t="s">
        <v>9</v>
      </c>
      <c r="B13" s="527">
        <v>4274</v>
      </c>
      <c r="C13" s="269">
        <v>75552.523142201011</v>
      </c>
      <c r="D13" s="528">
        <v>5.6569917485822421</v>
      </c>
      <c r="E13" s="261">
        <v>4325</v>
      </c>
      <c r="F13" s="262">
        <v>75598.148803457036</v>
      </c>
      <c r="G13" s="383">
        <f>E13/F13*100</f>
        <v>5.7210395604319633</v>
      </c>
      <c r="H13" s="529">
        <f>G13-D13</f>
        <v>6.4047811849721192E-2</v>
      </c>
    </row>
    <row r="14" spans="1:9" ht="14.1" customHeight="1">
      <c r="A14" s="526" t="s">
        <v>12</v>
      </c>
      <c r="B14" s="527">
        <v>6273</v>
      </c>
      <c r="C14" s="266">
        <v>189249.65677378187</v>
      </c>
      <c r="D14" s="528">
        <v>3.3146691555157655</v>
      </c>
      <c r="E14" s="265">
        <v>6428</v>
      </c>
      <c r="F14" s="266">
        <v>187686.64734289853</v>
      </c>
      <c r="G14" s="384">
        <f>E14/F14*100</f>
        <v>3.4248573838373355</v>
      </c>
      <c r="H14" s="529">
        <f t="shared" ref="H14:H46" si="0">G14-D14</f>
        <v>0.11018822832157005</v>
      </c>
    </row>
    <row r="15" spans="1:9" ht="14.1" customHeight="1">
      <c r="A15" s="526" t="s">
        <v>13</v>
      </c>
      <c r="B15" s="527">
        <v>1353</v>
      </c>
      <c r="C15" s="269">
        <v>41053.964711196735</v>
      </c>
      <c r="D15" s="528">
        <v>3.2956622083104037</v>
      </c>
      <c r="E15" s="268">
        <v>1234</v>
      </c>
      <c r="F15" s="269">
        <v>41868.59660841593</v>
      </c>
      <c r="G15" s="385">
        <f t="shared" ref="G15:G46" si="1">E15/F15*100</f>
        <v>2.9473163658701567</v>
      </c>
      <c r="H15" s="529">
        <f t="shared" si="0"/>
        <v>-0.34834584244024702</v>
      </c>
    </row>
    <row r="16" spans="1:9" ht="14.1" customHeight="1">
      <c r="A16" s="526" t="s">
        <v>14</v>
      </c>
      <c r="B16" s="527">
        <v>1231</v>
      </c>
      <c r="C16" s="266">
        <v>48515.428270691897</v>
      </c>
      <c r="D16" s="528">
        <v>2.5373371809306389</v>
      </c>
      <c r="E16" s="265">
        <v>1279</v>
      </c>
      <c r="F16" s="266">
        <v>48445.133432320828</v>
      </c>
      <c r="G16" s="384">
        <f t="shared" si="1"/>
        <v>2.6401000665769612</v>
      </c>
      <c r="H16" s="529">
        <f t="shared" si="0"/>
        <v>0.1027628856463223</v>
      </c>
    </row>
    <row r="17" spans="1:10" ht="14.1" customHeight="1">
      <c r="A17" s="526" t="s">
        <v>15</v>
      </c>
      <c r="B17" s="527">
        <v>6204</v>
      </c>
      <c r="C17" s="269">
        <v>340247.31517651619</v>
      </c>
      <c r="D17" s="528">
        <v>1.8233795604768961</v>
      </c>
      <c r="E17" s="268">
        <v>6135</v>
      </c>
      <c r="F17" s="269">
        <v>339199.38612340792</v>
      </c>
      <c r="G17" s="385">
        <f>E17/F17*100</f>
        <v>1.8086707261221153</v>
      </c>
      <c r="H17" s="529">
        <f t="shared" si="0"/>
        <v>-1.4708834354780764E-2</v>
      </c>
    </row>
    <row r="18" spans="1:10" ht="14.1" customHeight="1">
      <c r="A18" s="526" t="s">
        <v>16</v>
      </c>
      <c r="B18" s="527">
        <v>8007</v>
      </c>
      <c r="C18" s="266">
        <v>202549.85077126772</v>
      </c>
      <c r="D18" s="528">
        <v>3.9531009129411889</v>
      </c>
      <c r="E18" s="265">
        <v>8150</v>
      </c>
      <c r="F18" s="266">
        <v>202962.54778543254</v>
      </c>
      <c r="G18" s="384">
        <f>E18/F18*100</f>
        <v>4.0155191629817324</v>
      </c>
      <c r="H18" s="529">
        <f t="shared" si="0"/>
        <v>6.2418250040543466E-2</v>
      </c>
    </row>
    <row r="19" spans="1:10" ht="14.1" customHeight="1">
      <c r="A19" s="526" t="s">
        <v>17</v>
      </c>
      <c r="B19" s="527">
        <v>7882</v>
      </c>
      <c r="C19" s="269">
        <v>164049.17509195409</v>
      </c>
      <c r="D19" s="528">
        <v>4.8046568936307796</v>
      </c>
      <c r="E19" s="268">
        <v>8575</v>
      </c>
      <c r="F19" s="269">
        <v>163739.33545428055</v>
      </c>
      <c r="G19" s="385">
        <f t="shared" si="1"/>
        <v>5.2369822903026986</v>
      </c>
      <c r="H19" s="529">
        <f t="shared" si="0"/>
        <v>0.43232539667191894</v>
      </c>
    </row>
    <row r="20" spans="1:10" ht="14.1" customHeight="1">
      <c r="A20" s="526" t="s">
        <v>18</v>
      </c>
      <c r="B20" s="527">
        <v>1204</v>
      </c>
      <c r="C20" s="266">
        <v>37875.704792408171</v>
      </c>
      <c r="D20" s="528">
        <v>3.1788187351204895</v>
      </c>
      <c r="E20" s="265">
        <v>1144</v>
      </c>
      <c r="F20" s="266">
        <v>38113.864591336576</v>
      </c>
      <c r="G20" s="384">
        <f t="shared" si="1"/>
        <v>3.0015324141652</v>
      </c>
      <c r="H20" s="529">
        <f t="shared" si="0"/>
        <v>-0.17728632095528951</v>
      </c>
    </row>
    <row r="21" spans="1:10" ht="14.1" customHeight="1">
      <c r="A21" s="526" t="s">
        <v>19</v>
      </c>
      <c r="B21" s="527">
        <v>1732</v>
      </c>
      <c r="C21" s="269">
        <v>103161.14488961299</v>
      </c>
      <c r="D21" s="528">
        <v>1.6789266945935091</v>
      </c>
      <c r="E21" s="268">
        <v>1722</v>
      </c>
      <c r="F21" s="269">
        <v>102443.98670163711</v>
      </c>
      <c r="G21" s="385">
        <f t="shared" si="1"/>
        <v>1.6809185735959662</v>
      </c>
      <c r="H21" s="529">
        <f t="shared" si="0"/>
        <v>1.9918790024571198E-3</v>
      </c>
    </row>
    <row r="22" spans="1:10" ht="14.1" customHeight="1">
      <c r="A22" s="526" t="s">
        <v>20</v>
      </c>
      <c r="B22" s="527">
        <v>13982</v>
      </c>
      <c r="C22" s="266">
        <v>343052.59941082727</v>
      </c>
      <c r="D22" s="528">
        <v>4.0757598175945224</v>
      </c>
      <c r="E22" s="265">
        <v>15006</v>
      </c>
      <c r="F22" s="266">
        <v>339322.14632718515</v>
      </c>
      <c r="G22" s="384">
        <f t="shared" si="1"/>
        <v>4.4223461870746101</v>
      </c>
      <c r="H22" s="529">
        <f t="shared" si="0"/>
        <v>0.3465863694800877</v>
      </c>
    </row>
    <row r="23" spans="1:10" ht="14.1" customHeight="1">
      <c r="A23" s="526" t="s">
        <v>21</v>
      </c>
      <c r="B23" s="527">
        <v>4921</v>
      </c>
      <c r="C23" s="269">
        <v>223862.11018434755</v>
      </c>
      <c r="D23" s="528">
        <v>2.1982281842816636</v>
      </c>
      <c r="E23" s="268">
        <v>4956</v>
      </c>
      <c r="F23" s="269">
        <v>221402.55210199981</v>
      </c>
      <c r="G23" s="385">
        <f t="shared" si="1"/>
        <v>2.2384565818901572</v>
      </c>
      <c r="H23" s="529">
        <f t="shared" si="0"/>
        <v>4.0228397608493616E-2</v>
      </c>
    </row>
    <row r="24" spans="1:10" ht="14.1" customHeight="1">
      <c r="A24" s="526" t="s">
        <v>22</v>
      </c>
      <c r="B24" s="527">
        <v>3240</v>
      </c>
      <c r="C24" s="266">
        <v>160914.50700483442</v>
      </c>
      <c r="D24" s="528">
        <v>2.0134915492129366</v>
      </c>
      <c r="E24" s="265">
        <v>3195</v>
      </c>
      <c r="F24" s="266">
        <v>161393.80743884723</v>
      </c>
      <c r="G24" s="384">
        <f t="shared" si="1"/>
        <v>1.9796298573664908</v>
      </c>
      <c r="H24" s="529">
        <f t="shared" si="0"/>
        <v>-3.3861691846445829E-2</v>
      </c>
    </row>
    <row r="25" spans="1:10" ht="14.1" customHeight="1">
      <c r="A25" s="526" t="s">
        <v>23</v>
      </c>
      <c r="B25" s="527">
        <v>11181</v>
      </c>
      <c r="C25" s="269">
        <v>434016.99044479663</v>
      </c>
      <c r="D25" s="528">
        <v>2.5761664280795316</v>
      </c>
      <c r="E25" s="268">
        <v>11552</v>
      </c>
      <c r="F25" s="269">
        <v>433694.28945317143</v>
      </c>
      <c r="G25" s="385">
        <f t="shared" si="1"/>
        <v>2.6636274170373504</v>
      </c>
      <c r="H25" s="529">
        <f t="shared" si="0"/>
        <v>8.7460988957818842E-2</v>
      </c>
    </row>
    <row r="26" spans="1:10" ht="14.1" customHeight="1">
      <c r="A26" s="526" t="s">
        <v>24</v>
      </c>
      <c r="B26" s="527">
        <v>41167</v>
      </c>
      <c r="C26" s="266">
        <v>912434.1330424099</v>
      </c>
      <c r="D26" s="528">
        <v>4.5117777282983953</v>
      </c>
      <c r="E26" s="265">
        <v>41890</v>
      </c>
      <c r="F26" s="266">
        <v>914058.32544967113</v>
      </c>
      <c r="G26" s="384">
        <f t="shared" si="1"/>
        <v>4.5828585368873709</v>
      </c>
      <c r="H26" s="529">
        <f t="shared" si="0"/>
        <v>7.1080808588975586E-2</v>
      </c>
    </row>
    <row r="27" spans="1:10" ht="14.1" customHeight="1">
      <c r="A27" s="526" t="s">
        <v>25</v>
      </c>
      <c r="B27" s="527">
        <v>9228</v>
      </c>
      <c r="C27" s="269">
        <v>260237.037837757</v>
      </c>
      <c r="D27" s="528">
        <v>3.5459979396757246</v>
      </c>
      <c r="E27" s="268">
        <v>9395</v>
      </c>
      <c r="F27" s="269">
        <v>257745.76093572829</v>
      </c>
      <c r="G27" s="385">
        <f t="shared" si="1"/>
        <v>3.6450647979202833</v>
      </c>
      <c r="H27" s="529">
        <f t="shared" si="0"/>
        <v>9.9066858244558631E-2</v>
      </c>
    </row>
    <row r="28" spans="1:10" ht="14.1" customHeight="1">
      <c r="A28" s="526" t="s">
        <v>26</v>
      </c>
      <c r="B28" s="527">
        <v>3808</v>
      </c>
      <c r="C28" s="266">
        <v>102090.35270232501</v>
      </c>
      <c r="D28" s="528">
        <v>3.7300292331278002</v>
      </c>
      <c r="E28" s="265">
        <v>3864</v>
      </c>
      <c r="F28" s="266">
        <v>101461.14491197071</v>
      </c>
      <c r="G28" s="384">
        <f t="shared" si="1"/>
        <v>3.8083544231168172</v>
      </c>
      <c r="H28" s="529">
        <f t="shared" si="0"/>
        <v>7.8325189989016941E-2</v>
      </c>
    </row>
    <row r="29" spans="1:10" ht="14.1" customHeight="1">
      <c r="A29" s="526" t="s">
        <v>27</v>
      </c>
      <c r="B29" s="527">
        <v>2775</v>
      </c>
      <c r="C29" s="269">
        <v>66472.42397422815</v>
      </c>
      <c r="D29" s="528">
        <v>4.1746634680809711</v>
      </c>
      <c r="E29" s="268">
        <v>2634</v>
      </c>
      <c r="F29" s="269">
        <v>67057.060818604514</v>
      </c>
      <c r="G29" s="385">
        <f t="shared" si="1"/>
        <v>3.9279979883478804</v>
      </c>
      <c r="H29" s="529">
        <f t="shared" si="0"/>
        <v>-0.24666547973309072</v>
      </c>
    </row>
    <row r="30" spans="1:10" ht="14.1" customHeight="1">
      <c r="A30" s="526" t="s">
        <v>28</v>
      </c>
      <c r="B30" s="527">
        <v>16187</v>
      </c>
      <c r="C30" s="266">
        <v>264210.40940151631</v>
      </c>
      <c r="D30" s="528">
        <v>6.1265564958876677</v>
      </c>
      <c r="E30" s="265">
        <v>17358</v>
      </c>
      <c r="F30" s="266">
        <v>265652.98023607361</v>
      </c>
      <c r="G30" s="384">
        <f t="shared" si="1"/>
        <v>6.5340881869929497</v>
      </c>
      <c r="H30" s="529">
        <f t="shared" si="0"/>
        <v>0.40753169110528198</v>
      </c>
    </row>
    <row r="31" spans="1:10" ht="14.1" customHeight="1">
      <c r="A31" s="526" t="s">
        <v>29</v>
      </c>
      <c r="B31" s="527">
        <v>6045</v>
      </c>
      <c r="C31" s="269">
        <v>365819.68174850667</v>
      </c>
      <c r="D31" s="528">
        <v>1.6524534631670831</v>
      </c>
      <c r="E31" s="268">
        <v>6223</v>
      </c>
      <c r="F31" s="269">
        <v>364173.02984084236</v>
      </c>
      <c r="G31" s="385">
        <f t="shared" si="1"/>
        <v>1.7088030936062704</v>
      </c>
      <c r="H31" s="529">
        <f t="shared" si="0"/>
        <v>5.6349630439187282E-2</v>
      </c>
    </row>
    <row r="32" spans="1:10" ht="14.1" customHeight="1">
      <c r="A32" s="526" t="s">
        <v>30</v>
      </c>
      <c r="B32" s="527">
        <v>2773</v>
      </c>
      <c r="C32" s="266">
        <v>113220.15701172216</v>
      </c>
      <c r="D32" s="528">
        <v>2.4492105232753736</v>
      </c>
      <c r="E32" s="265">
        <v>2873</v>
      </c>
      <c r="F32" s="266">
        <v>113026.69883774169</v>
      </c>
      <c r="G32" s="384">
        <f t="shared" si="1"/>
        <v>2.5418772993842871</v>
      </c>
      <c r="H32" s="529">
        <f t="shared" si="0"/>
        <v>9.2666776108913496E-2</v>
      </c>
      <c r="J32" s="29"/>
    </row>
    <row r="33" spans="1:14" ht="14.1" customHeight="1">
      <c r="A33" s="526" t="s">
        <v>31</v>
      </c>
      <c r="B33" s="527">
        <v>6630</v>
      </c>
      <c r="C33" s="269">
        <v>83021.163387304725</v>
      </c>
      <c r="D33" s="528">
        <v>7.9859155539295106</v>
      </c>
      <c r="E33" s="268">
        <v>7095</v>
      </c>
      <c r="F33" s="269">
        <v>83978.873874572979</v>
      </c>
      <c r="G33" s="385">
        <f t="shared" si="1"/>
        <v>8.448553395222671</v>
      </c>
      <c r="H33" s="529">
        <f t="shared" si="0"/>
        <v>0.46263784129316043</v>
      </c>
    </row>
    <row r="34" spans="1:14" ht="14.1" customHeight="1">
      <c r="A34" s="526" t="s">
        <v>32</v>
      </c>
      <c r="B34" s="527">
        <v>4212</v>
      </c>
      <c r="C34" s="266">
        <v>160457.85376460687</v>
      </c>
      <c r="D34" s="528">
        <v>2.6249883699547936</v>
      </c>
      <c r="E34" s="265">
        <v>4445</v>
      </c>
      <c r="F34" s="266">
        <v>159670.65915548397</v>
      </c>
      <c r="G34" s="384">
        <f t="shared" si="1"/>
        <v>2.7838552327084409</v>
      </c>
      <c r="H34" s="529">
        <f t="shared" si="0"/>
        <v>0.15886686275364736</v>
      </c>
    </row>
    <row r="35" spans="1:14" ht="14.1" customHeight="1">
      <c r="A35" s="526" t="s">
        <v>33</v>
      </c>
      <c r="B35" s="527">
        <v>6793</v>
      </c>
      <c r="C35" s="269">
        <v>164736.19777176625</v>
      </c>
      <c r="D35" s="528">
        <v>4.123562454325528</v>
      </c>
      <c r="E35" s="268">
        <v>7468</v>
      </c>
      <c r="F35" s="269">
        <v>163676.19828688691</v>
      </c>
      <c r="G35" s="385">
        <f t="shared" si="1"/>
        <v>4.5626670695945091</v>
      </c>
      <c r="H35" s="529">
        <f t="shared" si="0"/>
        <v>0.43910461526898104</v>
      </c>
    </row>
    <row r="36" spans="1:14" ht="14.1" customHeight="1">
      <c r="A36" s="526" t="s">
        <v>34</v>
      </c>
      <c r="B36" s="527">
        <v>12734</v>
      </c>
      <c r="C36" s="266">
        <v>159265.55746443506</v>
      </c>
      <c r="D36" s="528">
        <v>7.9954512467917471</v>
      </c>
      <c r="E36" s="265">
        <v>12888</v>
      </c>
      <c r="F36" s="266">
        <v>159910.74779471883</v>
      </c>
      <c r="G36" s="384">
        <f t="shared" si="1"/>
        <v>8.059495798584237</v>
      </c>
      <c r="H36" s="529">
        <f t="shared" si="0"/>
        <v>6.4044551792489912E-2</v>
      </c>
    </row>
    <row r="37" spans="1:14" ht="14.1" customHeight="1">
      <c r="A37" s="526" t="s">
        <v>35</v>
      </c>
      <c r="B37" s="527">
        <v>4726</v>
      </c>
      <c r="C37" s="269">
        <v>133909.77929229953</v>
      </c>
      <c r="D37" s="528">
        <v>3.5292418708898343</v>
      </c>
      <c r="E37" s="268">
        <v>4884</v>
      </c>
      <c r="F37" s="269">
        <v>133447.88163723628</v>
      </c>
      <c r="G37" s="385">
        <f t="shared" si="1"/>
        <v>3.6598557729650807</v>
      </c>
      <c r="H37" s="529">
        <f t="shared" si="0"/>
        <v>0.13061390207524637</v>
      </c>
    </row>
    <row r="38" spans="1:14" ht="14.1" customHeight="1">
      <c r="A38" s="526" t="s">
        <v>36</v>
      </c>
      <c r="B38" s="527">
        <v>7552</v>
      </c>
      <c r="C38" s="266">
        <v>187483.87275360705</v>
      </c>
      <c r="D38" s="528">
        <v>4.0280797964552955</v>
      </c>
      <c r="E38" s="265">
        <v>7558</v>
      </c>
      <c r="F38" s="266">
        <v>187602.00965312397</v>
      </c>
      <c r="G38" s="384">
        <f t="shared" si="1"/>
        <v>4.0287414905494554</v>
      </c>
      <c r="H38" s="529">
        <f t="shared" si="0"/>
        <v>6.6169409415994807E-4</v>
      </c>
    </row>
    <row r="39" spans="1:14" ht="14.1" customHeight="1">
      <c r="A39" s="526" t="s">
        <v>37</v>
      </c>
      <c r="B39" s="527">
        <v>2707</v>
      </c>
      <c r="C39" s="269">
        <v>74007.270653160027</v>
      </c>
      <c r="D39" s="528">
        <v>3.6577487267251545</v>
      </c>
      <c r="E39" s="268">
        <v>2929</v>
      </c>
      <c r="F39" s="269">
        <v>74174.189282836684</v>
      </c>
      <c r="G39" s="385">
        <f t="shared" si="1"/>
        <v>3.948812960841821</v>
      </c>
      <c r="H39" s="529">
        <f t="shared" si="0"/>
        <v>0.29106423411666649</v>
      </c>
    </row>
    <row r="40" spans="1:14" ht="14.1" customHeight="1">
      <c r="A40" s="526" t="s">
        <v>38</v>
      </c>
      <c r="B40" s="527">
        <v>7792</v>
      </c>
      <c r="C40" s="266">
        <v>442000.15162501682</v>
      </c>
      <c r="D40" s="528">
        <v>1.7628953228528663</v>
      </c>
      <c r="E40" s="265">
        <v>7767</v>
      </c>
      <c r="F40" s="266">
        <v>437150.9048392534</v>
      </c>
      <c r="G40" s="384">
        <f t="shared" si="1"/>
        <v>1.7767319966673836</v>
      </c>
      <c r="H40" s="529">
        <f t="shared" si="0"/>
        <v>1.3836673814517253E-2</v>
      </c>
    </row>
    <row r="41" spans="1:14" ht="14.1" customHeight="1">
      <c r="A41" s="526" t="s">
        <v>39</v>
      </c>
      <c r="B41" s="527">
        <v>3718</v>
      </c>
      <c r="C41" s="269">
        <v>110921.77471538878</v>
      </c>
      <c r="D41" s="528">
        <v>3.3519117500057289</v>
      </c>
      <c r="E41" s="268">
        <v>3892</v>
      </c>
      <c r="F41" s="269">
        <v>110577.73312521525</v>
      </c>
      <c r="G41" s="385">
        <f t="shared" si="1"/>
        <v>3.5196959550552589</v>
      </c>
      <c r="H41" s="529">
        <f t="shared" si="0"/>
        <v>0.16778420504952996</v>
      </c>
    </row>
    <row r="42" spans="1:14" ht="14.1" customHeight="1">
      <c r="A42" s="526" t="s">
        <v>40</v>
      </c>
      <c r="B42" s="527">
        <v>1243</v>
      </c>
      <c r="C42" s="266">
        <v>90115.842866702355</v>
      </c>
      <c r="D42" s="528">
        <v>1.3793357088593423</v>
      </c>
      <c r="E42" s="265">
        <v>1230</v>
      </c>
      <c r="F42" s="266">
        <v>89510.408551906468</v>
      </c>
      <c r="G42" s="384">
        <f t="shared" si="1"/>
        <v>1.3741418678552131</v>
      </c>
      <c r="H42" s="529">
        <f t="shared" si="0"/>
        <v>-5.1938410041292293E-3</v>
      </c>
    </row>
    <row r="43" spans="1:14" ht="14.1" customHeight="1">
      <c r="A43" s="530" t="s">
        <v>41</v>
      </c>
      <c r="B43" s="531">
        <v>211574</v>
      </c>
      <c r="C43" s="531">
        <f>SUM(C13:C42)</f>
        <v>6054504.6306771897</v>
      </c>
      <c r="D43" s="532">
        <v>3.4944890276900438</v>
      </c>
      <c r="E43" s="531">
        <f>SUM(E13:E42)</f>
        <v>218094</v>
      </c>
      <c r="F43" s="531">
        <f>SUM(F13:F42)</f>
        <v>6038745.049396256</v>
      </c>
      <c r="G43" s="533">
        <f t="shared" si="1"/>
        <v>3.6115782040145024</v>
      </c>
      <c r="H43" s="534">
        <f t="shared" si="0"/>
        <v>0.11708917632445859</v>
      </c>
    </row>
    <row r="44" spans="1:14" ht="14.1" customHeight="1">
      <c r="A44" s="526" t="s">
        <v>78</v>
      </c>
      <c r="B44" s="527">
        <v>35070</v>
      </c>
      <c r="C44" s="527">
        <v>398626.75142456184</v>
      </c>
      <c r="D44" s="535">
        <v>8.7977035847873406</v>
      </c>
      <c r="E44" s="536">
        <v>35156</v>
      </c>
      <c r="F44" s="527">
        <v>393735.68071603618</v>
      </c>
      <c r="G44" s="537">
        <f t="shared" si="1"/>
        <v>8.9288326463241354</v>
      </c>
      <c r="H44" s="538">
        <f t="shared" si="0"/>
        <v>0.13112906153679482</v>
      </c>
    </row>
    <row r="45" spans="1:14" ht="14.1" customHeight="1">
      <c r="A45" s="526" t="s">
        <v>43</v>
      </c>
      <c r="B45" s="527">
        <v>5165</v>
      </c>
      <c r="C45" s="527">
        <v>238629.8246244514</v>
      </c>
      <c r="D45" s="539">
        <v>2.1644402614503551</v>
      </c>
      <c r="E45" s="527">
        <v>5239</v>
      </c>
      <c r="F45" s="527">
        <v>236266.70574677282</v>
      </c>
      <c r="G45" s="537">
        <f t="shared" si="1"/>
        <v>2.2174093397717591</v>
      </c>
      <c r="H45" s="538">
        <f t="shared" si="0"/>
        <v>5.2969078321404073E-2</v>
      </c>
    </row>
    <row r="46" spans="1:14" ht="14.1" customHeight="1">
      <c r="A46" s="530" t="s">
        <v>44</v>
      </c>
      <c r="B46" s="531">
        <f>SUM(B44:B45)</f>
        <v>40235</v>
      </c>
      <c r="C46" s="531">
        <f>SUM(C44:C45)</f>
        <v>637256.5760490133</v>
      </c>
      <c r="D46" s="540">
        <v>6.3137834134967648</v>
      </c>
      <c r="E46" s="541">
        <f>SUM(E44:E45)</f>
        <v>40395</v>
      </c>
      <c r="F46" s="531">
        <f>SUM(F44:F45)</f>
        <v>630002.38646280905</v>
      </c>
      <c r="G46" s="533">
        <f t="shared" si="1"/>
        <v>6.4118804734693873</v>
      </c>
      <c r="H46" s="534">
        <f t="shared" si="0"/>
        <v>9.8097059972622525E-2</v>
      </c>
    </row>
    <row r="47" spans="1:14" ht="43.5" customHeight="1">
      <c r="A47" s="723" t="s">
        <v>446</v>
      </c>
      <c r="B47" s="723"/>
      <c r="C47" s="723"/>
      <c r="D47" s="723"/>
      <c r="E47" s="723"/>
      <c r="F47" s="723"/>
      <c r="G47" s="723"/>
      <c r="H47" s="723"/>
      <c r="I47" s="48"/>
      <c r="J47" s="49"/>
      <c r="K47" s="49"/>
      <c r="L47" s="49"/>
      <c r="M47" s="49"/>
      <c r="N47" s="49"/>
    </row>
    <row r="48" spans="1:14" ht="13.5" customHeight="1">
      <c r="A48" s="474"/>
      <c r="B48" s="51"/>
      <c r="C48" s="51"/>
      <c r="D48" s="51"/>
      <c r="E48" s="51"/>
      <c r="F48" s="51"/>
      <c r="G48" s="51"/>
      <c r="H48" s="52"/>
    </row>
    <row r="49" spans="1:8" ht="15.75">
      <c r="A49" s="10"/>
      <c r="B49" s="11"/>
      <c r="C49" s="11"/>
      <c r="D49" s="11"/>
      <c r="E49" s="11"/>
      <c r="F49" s="11"/>
      <c r="G49" s="11"/>
      <c r="H49" s="10"/>
    </row>
    <row r="50" spans="1:8" ht="15.75">
      <c r="A50" s="10"/>
      <c r="B50" s="11"/>
      <c r="C50" s="11"/>
      <c r="D50" s="11"/>
      <c r="E50" s="11"/>
      <c r="F50" s="11"/>
      <c r="G50" s="11"/>
      <c r="H50" s="10"/>
    </row>
    <row r="51" spans="1:8" ht="15.75">
      <c r="A51" s="10"/>
      <c r="B51" s="11"/>
      <c r="C51" s="11"/>
      <c r="D51" s="11"/>
      <c r="E51" s="11"/>
      <c r="F51" s="11"/>
      <c r="G51" s="11"/>
      <c r="H51" s="10"/>
    </row>
    <row r="52" spans="1:8" ht="15.75">
      <c r="A52" s="10"/>
      <c r="B52" s="11"/>
      <c r="C52" s="11"/>
      <c r="D52" s="11"/>
      <c r="E52" s="11"/>
      <c r="F52" s="11"/>
      <c r="G52" s="11"/>
      <c r="H52" s="10"/>
    </row>
    <row r="53" spans="1:8" ht="15.75">
      <c r="A53" s="10"/>
      <c r="B53" s="11"/>
      <c r="C53" s="11"/>
      <c r="D53" s="11"/>
      <c r="E53" s="11"/>
      <c r="F53" s="11"/>
      <c r="G53" s="11"/>
      <c r="H53" s="10"/>
    </row>
    <row r="54" spans="1:8" ht="15.75">
      <c r="A54" s="10"/>
      <c r="B54" s="11"/>
      <c r="C54" s="11"/>
      <c r="D54" s="11"/>
      <c r="E54" s="11"/>
      <c r="F54" s="11"/>
      <c r="G54" s="11"/>
      <c r="H54" s="10"/>
    </row>
    <row r="55" spans="1:8" ht="15.75">
      <c r="A55" s="10"/>
      <c r="B55" s="11"/>
      <c r="C55" s="11"/>
      <c r="D55" s="11"/>
      <c r="E55" s="11"/>
      <c r="F55" s="11"/>
      <c r="G55" s="11"/>
      <c r="H55" s="10"/>
    </row>
    <row r="56" spans="1:8" ht="15.75">
      <c r="A56" s="10"/>
      <c r="B56" s="11"/>
      <c r="C56" s="11"/>
      <c r="D56" s="11"/>
      <c r="E56" s="11"/>
      <c r="F56" s="11"/>
      <c r="G56" s="11"/>
      <c r="H56" s="10"/>
    </row>
    <row r="57" spans="1:8" ht="15.75">
      <c r="A57" s="10"/>
      <c r="B57" s="11"/>
      <c r="C57" s="11"/>
      <c r="D57" s="11"/>
      <c r="E57" s="11"/>
      <c r="F57" s="11"/>
      <c r="G57" s="11"/>
      <c r="H57" s="10"/>
    </row>
    <row r="58" spans="1:8" ht="15.75">
      <c r="A58" s="10"/>
      <c r="B58" s="11"/>
      <c r="C58" s="11"/>
      <c r="D58" s="11"/>
      <c r="E58" s="11"/>
      <c r="F58" s="11"/>
      <c r="G58" s="11"/>
      <c r="H58" s="10"/>
    </row>
    <row r="59" spans="1:8" ht="15.75">
      <c r="A59" s="10"/>
      <c r="B59" s="11"/>
      <c r="C59" s="11"/>
      <c r="D59" s="11"/>
      <c r="E59" s="11"/>
      <c r="F59" s="11"/>
      <c r="G59" s="11"/>
      <c r="H59" s="10"/>
    </row>
    <row r="60" spans="1:8" ht="15.75">
      <c r="A60" s="10"/>
      <c r="B60" s="11"/>
      <c r="C60" s="11"/>
      <c r="D60" s="11"/>
      <c r="E60" s="11"/>
      <c r="F60" s="11"/>
      <c r="G60" s="11"/>
      <c r="H60" s="10"/>
    </row>
    <row r="61" spans="1:8" ht="15.75">
      <c r="A61" s="10"/>
      <c r="B61" s="11"/>
      <c r="C61" s="11"/>
      <c r="D61" s="11"/>
      <c r="E61" s="11"/>
      <c r="F61" s="11"/>
      <c r="G61" s="11"/>
      <c r="H61" s="10"/>
    </row>
    <row r="62" spans="1:8" ht="15.75">
      <c r="A62" s="10"/>
      <c r="B62" s="11"/>
      <c r="C62" s="11"/>
      <c r="D62" s="11"/>
      <c r="E62" s="11"/>
      <c r="F62" s="11"/>
      <c r="G62" s="11"/>
      <c r="H62" s="10"/>
    </row>
    <row r="63" spans="1:8" ht="15.75">
      <c r="A63" s="10"/>
      <c r="B63" s="11"/>
      <c r="C63" s="11"/>
      <c r="D63" s="11"/>
      <c r="E63" s="11"/>
      <c r="F63" s="11"/>
      <c r="G63" s="11"/>
      <c r="H63" s="10"/>
    </row>
    <row r="64" spans="1:8" ht="15.75">
      <c r="A64" s="10"/>
      <c r="B64" s="11"/>
      <c r="C64" s="11"/>
      <c r="D64" s="11"/>
      <c r="E64" s="11"/>
      <c r="F64" s="11"/>
      <c r="G64" s="11"/>
      <c r="H64" s="10"/>
    </row>
    <row r="65" spans="1:8" ht="15.75">
      <c r="A65" s="10"/>
      <c r="B65" s="11"/>
      <c r="C65" s="11"/>
      <c r="D65" s="11"/>
      <c r="E65" s="11"/>
      <c r="F65" s="11"/>
      <c r="G65" s="11"/>
      <c r="H65" s="10"/>
    </row>
    <row r="66" spans="1:8" ht="15.75">
      <c r="A66" s="10"/>
      <c r="B66" s="11"/>
      <c r="C66" s="11"/>
      <c r="D66" s="11"/>
      <c r="E66" s="11"/>
      <c r="F66" s="11"/>
      <c r="G66" s="11"/>
      <c r="H66" s="10"/>
    </row>
    <row r="67" spans="1:8" ht="15.75">
      <c r="A67" s="10"/>
      <c r="B67" s="11"/>
      <c r="C67" s="11"/>
      <c r="D67" s="11"/>
      <c r="E67" s="11"/>
      <c r="F67" s="11"/>
      <c r="G67" s="11"/>
      <c r="H67" s="10"/>
    </row>
    <row r="68" spans="1:8" ht="15.75">
      <c r="A68" s="10"/>
      <c r="B68" s="11"/>
      <c r="C68" s="11"/>
      <c r="D68" s="11"/>
      <c r="E68" s="11"/>
      <c r="F68" s="11"/>
      <c r="G68" s="11"/>
      <c r="H68" s="10"/>
    </row>
    <row r="69" spans="1:8" ht="15.75">
      <c r="A69" s="10"/>
      <c r="B69" s="11"/>
      <c r="C69" s="11"/>
      <c r="D69" s="11"/>
      <c r="E69" s="11"/>
      <c r="F69" s="11"/>
      <c r="G69" s="11"/>
      <c r="H69" s="10"/>
    </row>
    <row r="70" spans="1:8" ht="15.75">
      <c r="A70" s="10"/>
      <c r="B70" s="11"/>
      <c r="C70" s="11"/>
      <c r="D70" s="11"/>
      <c r="E70" s="11"/>
      <c r="F70" s="11"/>
      <c r="G70" s="11"/>
      <c r="H70" s="10"/>
    </row>
    <row r="71" spans="1:8" ht="15.75">
      <c r="A71" s="10"/>
      <c r="B71" s="11"/>
      <c r="C71" s="11"/>
      <c r="D71" s="11"/>
      <c r="E71" s="11"/>
      <c r="F71" s="11"/>
      <c r="G71" s="11"/>
      <c r="H71" s="10"/>
    </row>
    <row r="72" spans="1:8" ht="15.75">
      <c r="A72" s="10"/>
      <c r="B72" s="11"/>
      <c r="C72" s="11"/>
      <c r="D72" s="11"/>
      <c r="E72" s="11"/>
      <c r="F72" s="11"/>
      <c r="G72" s="11"/>
      <c r="H72" s="10"/>
    </row>
    <row r="73" spans="1:8" ht="15.75">
      <c r="A73" s="10"/>
      <c r="B73" s="11"/>
      <c r="C73" s="11"/>
      <c r="D73" s="11"/>
      <c r="E73" s="11"/>
      <c r="F73" s="11"/>
      <c r="G73" s="11"/>
      <c r="H73" s="10"/>
    </row>
    <row r="74" spans="1:8" ht="15.75">
      <c r="A74" s="10"/>
      <c r="B74" s="11"/>
      <c r="C74" s="11"/>
      <c r="D74" s="11"/>
      <c r="E74" s="11"/>
      <c r="F74" s="11"/>
      <c r="G74" s="11"/>
      <c r="H74" s="10"/>
    </row>
    <row r="75" spans="1:8" ht="15.75">
      <c r="A75" s="10"/>
      <c r="B75" s="11"/>
      <c r="C75" s="11"/>
      <c r="D75" s="11"/>
      <c r="E75" s="11"/>
      <c r="F75" s="11"/>
      <c r="G75" s="11"/>
      <c r="H75" s="10"/>
    </row>
    <row r="76" spans="1:8" ht="15.75">
      <c r="A76" s="10"/>
      <c r="B76" s="11"/>
      <c r="C76" s="11"/>
      <c r="D76" s="11"/>
      <c r="E76" s="11"/>
      <c r="F76" s="11"/>
      <c r="G76" s="11"/>
      <c r="H76" s="10"/>
    </row>
    <row r="77" spans="1:8" ht="15.75">
      <c r="A77" s="10"/>
      <c r="B77" s="11"/>
      <c r="C77" s="11"/>
      <c r="D77" s="11"/>
      <c r="E77" s="11"/>
      <c r="F77" s="11"/>
      <c r="G77" s="11"/>
      <c r="H77" s="10"/>
    </row>
    <row r="78" spans="1:8" ht="15.75">
      <c r="A78" s="10"/>
      <c r="B78" s="11"/>
      <c r="C78" s="11"/>
      <c r="D78" s="11"/>
      <c r="E78" s="11"/>
      <c r="F78" s="11"/>
      <c r="G78" s="11"/>
      <c r="H78" s="10"/>
    </row>
    <row r="79" spans="1:8" ht="15.75">
      <c r="A79" s="10"/>
      <c r="B79" s="11"/>
      <c r="C79" s="11"/>
      <c r="D79" s="11"/>
      <c r="E79" s="11"/>
      <c r="F79" s="11"/>
      <c r="G79" s="11"/>
      <c r="H79" s="10"/>
    </row>
    <row r="80" spans="1:8" ht="15.75">
      <c r="A80" s="10"/>
      <c r="B80" s="11"/>
      <c r="C80" s="11"/>
      <c r="D80" s="11"/>
      <c r="E80" s="11"/>
      <c r="F80" s="11"/>
      <c r="G80" s="11"/>
      <c r="H80" s="10"/>
    </row>
    <row r="81" spans="1:8" ht="15.75">
      <c r="A81" s="10"/>
      <c r="B81" s="11"/>
      <c r="C81" s="11"/>
      <c r="D81" s="11"/>
      <c r="E81" s="11"/>
      <c r="F81" s="11"/>
      <c r="G81" s="11"/>
      <c r="H81" s="10"/>
    </row>
    <row r="82" spans="1:8" ht="15.75">
      <c r="A82" s="10"/>
      <c r="B82" s="11"/>
      <c r="C82" s="11"/>
      <c r="D82" s="11"/>
      <c r="E82" s="11"/>
      <c r="F82" s="11"/>
      <c r="G82" s="11"/>
      <c r="H82" s="10"/>
    </row>
    <row r="83" spans="1:8" ht="15.75">
      <c r="A83" s="10"/>
      <c r="B83" s="11"/>
      <c r="C83" s="11"/>
      <c r="D83" s="11"/>
      <c r="E83" s="11"/>
      <c r="F83" s="11"/>
      <c r="G83" s="11"/>
      <c r="H83" s="10"/>
    </row>
    <row r="84" spans="1:8" ht="15.75">
      <c r="A84" s="10"/>
      <c r="B84" s="11"/>
      <c r="C84" s="11"/>
      <c r="D84" s="11"/>
      <c r="E84" s="11"/>
      <c r="F84" s="11"/>
      <c r="G84" s="11"/>
      <c r="H84" s="10"/>
    </row>
    <row r="85" spans="1:8" ht="15.75">
      <c r="A85" s="10"/>
      <c r="B85" s="11"/>
      <c r="C85" s="11"/>
      <c r="D85" s="11"/>
      <c r="E85" s="11"/>
      <c r="F85" s="11"/>
      <c r="G85" s="11"/>
      <c r="H85" s="10"/>
    </row>
    <row r="86" spans="1:8" ht="15.75">
      <c r="A86" s="10"/>
      <c r="B86" s="11"/>
      <c r="C86" s="11"/>
      <c r="D86" s="11"/>
      <c r="E86" s="11"/>
      <c r="F86" s="11"/>
      <c r="G86" s="11"/>
      <c r="H86" s="10"/>
    </row>
    <row r="87" spans="1:8" ht="15.75">
      <c r="A87" s="10"/>
      <c r="B87" s="11"/>
      <c r="C87" s="11"/>
      <c r="D87" s="11"/>
      <c r="E87" s="11"/>
      <c r="F87" s="11"/>
      <c r="G87" s="11"/>
      <c r="H87" s="10"/>
    </row>
    <row r="88" spans="1:8" ht="15.75">
      <c r="A88" s="10"/>
      <c r="B88" s="11"/>
      <c r="C88" s="11"/>
      <c r="D88" s="11"/>
      <c r="E88" s="11"/>
      <c r="F88" s="11"/>
      <c r="G88" s="11"/>
      <c r="H88" s="10"/>
    </row>
    <row r="89" spans="1:8" ht="15.75">
      <c r="A89" s="10"/>
      <c r="B89" s="11"/>
      <c r="C89" s="11"/>
      <c r="D89" s="11"/>
      <c r="E89" s="11"/>
      <c r="F89" s="11"/>
      <c r="G89" s="11"/>
      <c r="H89" s="10"/>
    </row>
    <row r="90" spans="1:8" ht="15.75">
      <c r="A90" s="10"/>
      <c r="B90" s="11"/>
      <c r="C90" s="11"/>
      <c r="D90" s="11"/>
      <c r="E90" s="11"/>
      <c r="F90" s="11"/>
      <c r="G90" s="11"/>
      <c r="H90" s="10"/>
    </row>
    <row r="91" spans="1:8" ht="15.75">
      <c r="A91" s="10"/>
      <c r="B91" s="11"/>
      <c r="C91" s="11"/>
      <c r="D91" s="11"/>
      <c r="E91" s="11"/>
      <c r="F91" s="11"/>
      <c r="G91" s="11"/>
      <c r="H91" s="10"/>
    </row>
    <row r="92" spans="1:8" ht="15.75">
      <c r="A92" s="10"/>
      <c r="B92" s="11"/>
      <c r="C92" s="11"/>
      <c r="D92" s="11"/>
      <c r="E92" s="11"/>
      <c r="F92" s="11"/>
      <c r="G92" s="11"/>
      <c r="H92" s="10"/>
    </row>
    <row r="93" spans="1:8" ht="15.75">
      <c r="A93" s="10"/>
      <c r="B93" s="11"/>
      <c r="C93" s="11"/>
      <c r="D93" s="11"/>
      <c r="E93" s="11"/>
      <c r="F93" s="11"/>
      <c r="G93" s="11"/>
      <c r="H93" s="10"/>
    </row>
    <row r="94" spans="1:8" ht="15.75">
      <c r="A94" s="10"/>
      <c r="B94" s="11"/>
      <c r="C94" s="11"/>
      <c r="D94" s="11"/>
      <c r="E94" s="11"/>
      <c r="F94" s="11"/>
      <c r="G94" s="11"/>
      <c r="H94" s="10"/>
    </row>
    <row r="95" spans="1:8" ht="15.75">
      <c r="A95" s="10"/>
      <c r="B95" s="11"/>
      <c r="C95" s="11"/>
      <c r="D95" s="11"/>
      <c r="E95" s="11"/>
      <c r="F95" s="11"/>
      <c r="G95" s="11"/>
      <c r="H95" s="10"/>
    </row>
    <row r="96" spans="1:8" ht="15.75">
      <c r="A96" s="10"/>
      <c r="B96" s="11"/>
      <c r="C96" s="11"/>
      <c r="D96" s="11"/>
      <c r="E96" s="11"/>
      <c r="F96" s="11"/>
      <c r="G96" s="11"/>
      <c r="H96" s="10"/>
    </row>
    <row r="97" spans="1:8" ht="15.75">
      <c r="A97" s="10"/>
      <c r="B97" s="11"/>
      <c r="C97" s="11"/>
      <c r="D97" s="11"/>
      <c r="E97" s="11"/>
      <c r="F97" s="11"/>
      <c r="G97" s="11"/>
      <c r="H97" s="10"/>
    </row>
    <row r="98" spans="1:8" ht="15.75">
      <c r="A98" s="10"/>
      <c r="B98" s="11"/>
      <c r="C98" s="11"/>
      <c r="D98" s="11"/>
      <c r="E98" s="11"/>
      <c r="F98" s="11"/>
      <c r="G98" s="11"/>
      <c r="H98" s="10"/>
    </row>
    <row r="99" spans="1:8" ht="15.75">
      <c r="A99" s="10"/>
      <c r="B99" s="11"/>
      <c r="C99" s="11"/>
      <c r="D99" s="11"/>
      <c r="E99" s="11"/>
      <c r="F99" s="11"/>
      <c r="G99" s="11"/>
      <c r="H99" s="10"/>
    </row>
    <row r="100" spans="1:8" ht="15.75">
      <c r="A100" s="10"/>
      <c r="B100" s="11"/>
      <c r="C100" s="11"/>
      <c r="D100" s="11"/>
      <c r="E100" s="11"/>
      <c r="F100" s="11"/>
      <c r="G100" s="11"/>
      <c r="H100" s="10"/>
    </row>
    <row r="101" spans="1:8" ht="15.75">
      <c r="A101" s="10"/>
      <c r="B101" s="11"/>
      <c r="C101" s="11"/>
      <c r="D101" s="11"/>
      <c r="E101" s="11"/>
      <c r="F101" s="11"/>
      <c r="G101" s="11"/>
      <c r="H101" s="10"/>
    </row>
    <row r="102" spans="1:8" ht="15.75">
      <c r="A102" s="10"/>
      <c r="B102" s="11"/>
      <c r="C102" s="11"/>
      <c r="D102" s="11"/>
      <c r="E102" s="11"/>
      <c r="F102" s="11"/>
      <c r="G102" s="11"/>
      <c r="H102" s="10"/>
    </row>
    <row r="103" spans="1:8" ht="15.75">
      <c r="A103" s="10"/>
      <c r="B103" s="11"/>
      <c r="C103" s="11"/>
      <c r="D103" s="11"/>
      <c r="E103" s="11"/>
      <c r="F103" s="11"/>
      <c r="G103" s="11"/>
      <c r="H103" s="10"/>
    </row>
    <row r="104" spans="1:8" ht="15.75">
      <c r="A104" s="10"/>
      <c r="B104" s="11"/>
      <c r="C104" s="11"/>
      <c r="D104" s="11"/>
      <c r="E104" s="11"/>
      <c r="F104" s="11"/>
      <c r="G104" s="11"/>
      <c r="H104" s="10"/>
    </row>
    <row r="105" spans="1:8" ht="15.75">
      <c r="A105" s="10"/>
      <c r="B105" s="11"/>
      <c r="C105" s="11"/>
      <c r="D105" s="11"/>
      <c r="E105" s="11"/>
      <c r="F105" s="11"/>
      <c r="G105" s="11"/>
      <c r="H105" s="10"/>
    </row>
    <row r="106" spans="1:8" ht="15.75">
      <c r="A106" s="10"/>
      <c r="B106" s="11"/>
      <c r="C106" s="11"/>
      <c r="D106" s="11"/>
      <c r="E106" s="11"/>
      <c r="F106" s="11"/>
      <c r="G106" s="11"/>
      <c r="H106" s="10"/>
    </row>
    <row r="107" spans="1:8" ht="15.75">
      <c r="A107" s="10"/>
      <c r="B107" s="11"/>
      <c r="C107" s="11"/>
      <c r="D107" s="11"/>
      <c r="E107" s="11"/>
      <c r="F107" s="11"/>
      <c r="G107" s="11"/>
      <c r="H107" s="10"/>
    </row>
    <row r="108" spans="1:8" ht="15.75">
      <c r="A108" s="10"/>
      <c r="B108" s="11"/>
      <c r="C108" s="11"/>
      <c r="D108" s="11"/>
      <c r="E108" s="11"/>
      <c r="F108" s="11"/>
      <c r="G108" s="11"/>
      <c r="H108" s="10"/>
    </row>
    <row r="109" spans="1:8" ht="15.75">
      <c r="A109" s="10"/>
      <c r="B109" s="11"/>
      <c r="C109" s="11"/>
      <c r="D109" s="11"/>
      <c r="E109" s="11"/>
      <c r="F109" s="11"/>
      <c r="G109" s="11"/>
      <c r="H109" s="10"/>
    </row>
    <row r="110" spans="1:8" ht="15.75">
      <c r="A110" s="10"/>
      <c r="B110" s="11"/>
      <c r="C110" s="11"/>
      <c r="D110" s="11"/>
      <c r="E110" s="11"/>
      <c r="F110" s="11"/>
      <c r="G110" s="11"/>
      <c r="H110" s="10"/>
    </row>
    <row r="111" spans="1:8" ht="15.75">
      <c r="A111" s="10"/>
      <c r="B111" s="11"/>
      <c r="C111" s="11"/>
      <c r="D111" s="11"/>
      <c r="E111" s="11"/>
      <c r="F111" s="11"/>
      <c r="G111" s="11"/>
      <c r="H111" s="10"/>
    </row>
    <row r="112" spans="1:8" ht="15.75">
      <c r="A112" s="10"/>
      <c r="B112" s="11"/>
      <c r="C112" s="11"/>
      <c r="D112" s="11"/>
      <c r="E112" s="11"/>
      <c r="F112" s="11"/>
      <c r="G112" s="11"/>
      <c r="H112" s="10"/>
    </row>
    <row r="113" spans="1:8" ht="15.75">
      <c r="A113" s="10"/>
      <c r="B113" s="11"/>
      <c r="C113" s="11"/>
      <c r="D113" s="11"/>
      <c r="E113" s="11"/>
      <c r="F113" s="11"/>
      <c r="G113" s="11"/>
      <c r="H113" s="10"/>
    </row>
    <row r="114" spans="1:8" ht="15.75">
      <c r="A114" s="10"/>
      <c r="B114" s="11"/>
      <c r="C114" s="11"/>
      <c r="D114" s="11"/>
      <c r="E114" s="11"/>
      <c r="F114" s="11"/>
      <c r="G114" s="11"/>
      <c r="H114" s="10"/>
    </row>
    <row r="115" spans="1:8" ht="15.75">
      <c r="A115" s="10"/>
      <c r="B115" s="11"/>
      <c r="C115" s="11"/>
      <c r="D115" s="11"/>
      <c r="E115" s="11"/>
      <c r="F115" s="11"/>
      <c r="G115" s="11"/>
      <c r="H115" s="10"/>
    </row>
    <row r="116" spans="1:8" ht="15.75">
      <c r="A116" s="10"/>
      <c r="B116" s="11"/>
      <c r="C116" s="11"/>
      <c r="D116" s="11"/>
      <c r="E116" s="11"/>
      <c r="F116" s="11"/>
      <c r="G116" s="11"/>
      <c r="H116" s="10"/>
    </row>
    <row r="117" spans="1:8" ht="15.75">
      <c r="A117" s="10"/>
      <c r="B117" s="11"/>
      <c r="C117" s="11"/>
      <c r="D117" s="11"/>
      <c r="E117" s="11"/>
      <c r="F117" s="11"/>
      <c r="G117" s="11"/>
      <c r="H117" s="10"/>
    </row>
    <row r="118" spans="1:8" ht="15.75">
      <c r="A118" s="10"/>
      <c r="B118" s="11"/>
      <c r="C118" s="11"/>
      <c r="D118" s="11"/>
      <c r="E118" s="11"/>
      <c r="F118" s="11"/>
      <c r="G118" s="11"/>
      <c r="H118" s="10"/>
    </row>
    <row r="119" spans="1:8" ht="15.75">
      <c r="A119" s="10"/>
      <c r="B119" s="11"/>
      <c r="C119" s="11"/>
      <c r="D119" s="11"/>
      <c r="E119" s="11"/>
      <c r="F119" s="11"/>
      <c r="G119" s="11"/>
      <c r="H119" s="10"/>
    </row>
    <row r="120" spans="1:8" ht="15.75">
      <c r="A120" s="10"/>
      <c r="B120" s="11"/>
      <c r="C120" s="11"/>
      <c r="D120" s="11"/>
      <c r="E120" s="11"/>
      <c r="F120" s="11"/>
      <c r="G120" s="11"/>
      <c r="H120" s="10"/>
    </row>
    <row r="121" spans="1:8" ht="15.75">
      <c r="A121" s="10"/>
      <c r="B121" s="11"/>
      <c r="C121" s="11"/>
      <c r="D121" s="11"/>
      <c r="E121" s="11"/>
      <c r="F121" s="11"/>
      <c r="G121" s="11"/>
      <c r="H121" s="10"/>
    </row>
    <row r="122" spans="1:8" ht="15.75">
      <c r="A122" s="10"/>
      <c r="B122" s="11"/>
      <c r="C122" s="11"/>
      <c r="D122" s="11"/>
      <c r="E122" s="11"/>
      <c r="F122" s="11"/>
      <c r="G122" s="11"/>
      <c r="H122" s="10"/>
    </row>
    <row r="123" spans="1:8" ht="15.75">
      <c r="A123" s="10"/>
      <c r="B123" s="11"/>
      <c r="C123" s="11"/>
      <c r="D123" s="11"/>
      <c r="E123" s="11"/>
      <c r="F123" s="11"/>
      <c r="G123" s="11"/>
      <c r="H123" s="10"/>
    </row>
    <row r="124" spans="1:8" ht="15.75">
      <c r="A124" s="10"/>
      <c r="B124" s="11"/>
      <c r="C124" s="11"/>
      <c r="D124" s="11"/>
      <c r="E124" s="11"/>
      <c r="F124" s="11"/>
      <c r="G124" s="11"/>
      <c r="H124" s="10"/>
    </row>
    <row r="125" spans="1:8" ht="15.75">
      <c r="A125" s="10"/>
      <c r="B125" s="11"/>
      <c r="C125" s="11"/>
      <c r="D125" s="11"/>
      <c r="E125" s="11"/>
      <c r="F125" s="11"/>
      <c r="G125" s="11"/>
      <c r="H125" s="10"/>
    </row>
    <row r="126" spans="1:8" ht="15.75">
      <c r="A126" s="10"/>
      <c r="B126" s="11"/>
      <c r="C126" s="11"/>
      <c r="D126" s="11"/>
      <c r="E126" s="11"/>
      <c r="F126" s="11"/>
      <c r="G126" s="11"/>
      <c r="H126" s="10"/>
    </row>
    <row r="127" spans="1:8" ht="15.75">
      <c r="A127" s="10"/>
      <c r="B127" s="11"/>
      <c r="C127" s="11"/>
      <c r="D127" s="11"/>
      <c r="E127" s="11"/>
      <c r="F127" s="11"/>
      <c r="G127" s="11"/>
      <c r="H127" s="10"/>
    </row>
    <row r="128" spans="1:8" ht="15.75">
      <c r="A128" s="10"/>
      <c r="B128" s="11"/>
      <c r="C128" s="11"/>
      <c r="D128" s="11"/>
      <c r="E128" s="11"/>
      <c r="F128" s="11"/>
      <c r="G128" s="11"/>
      <c r="H128" s="10"/>
    </row>
    <row r="129" spans="1:8" ht="15.75">
      <c r="A129" s="10"/>
      <c r="B129" s="11"/>
      <c r="C129" s="11"/>
      <c r="D129" s="11"/>
      <c r="E129" s="11"/>
      <c r="F129" s="11"/>
      <c r="G129" s="11"/>
      <c r="H129" s="10"/>
    </row>
    <row r="130" spans="1:8" ht="15.75">
      <c r="A130" s="10"/>
      <c r="B130" s="11"/>
      <c r="C130" s="11"/>
      <c r="D130" s="11"/>
      <c r="E130" s="11"/>
      <c r="F130" s="11"/>
      <c r="G130" s="11"/>
      <c r="H130" s="10"/>
    </row>
    <row r="131" spans="1:8" ht="15.75">
      <c r="A131" s="10"/>
      <c r="B131" s="11"/>
      <c r="C131" s="11"/>
      <c r="D131" s="11"/>
      <c r="E131" s="11"/>
      <c r="F131" s="11"/>
      <c r="G131" s="11"/>
      <c r="H131" s="10"/>
    </row>
    <row r="132" spans="1:8" ht="15.75">
      <c r="A132" s="10"/>
      <c r="B132" s="11"/>
      <c r="C132" s="11"/>
      <c r="D132" s="11"/>
      <c r="E132" s="11"/>
      <c r="F132" s="11"/>
      <c r="G132" s="11"/>
      <c r="H132" s="10"/>
    </row>
    <row r="133" spans="1:8" ht="15.75">
      <c r="A133" s="10"/>
      <c r="B133" s="11"/>
      <c r="C133" s="11"/>
      <c r="D133" s="11"/>
      <c r="E133" s="11"/>
      <c r="F133" s="11"/>
      <c r="G133" s="11"/>
      <c r="H133" s="10"/>
    </row>
    <row r="134" spans="1:8" ht="15.75">
      <c r="A134" s="10"/>
      <c r="B134" s="11"/>
      <c r="C134" s="11"/>
      <c r="D134" s="11"/>
      <c r="E134" s="11"/>
      <c r="F134" s="11"/>
      <c r="G134" s="11"/>
      <c r="H134" s="10"/>
    </row>
    <row r="135" spans="1:8" ht="15.75">
      <c r="A135" s="10"/>
      <c r="B135" s="11"/>
      <c r="C135" s="11"/>
      <c r="D135" s="11"/>
      <c r="E135" s="11"/>
      <c r="F135" s="11"/>
      <c r="G135" s="11"/>
      <c r="H135" s="10"/>
    </row>
    <row r="136" spans="1:8" ht="15.75">
      <c r="A136" s="10"/>
      <c r="B136" s="11"/>
      <c r="C136" s="11"/>
      <c r="D136" s="11"/>
      <c r="E136" s="11"/>
      <c r="F136" s="11"/>
      <c r="G136" s="11"/>
      <c r="H136" s="10"/>
    </row>
    <row r="137" spans="1:8" ht="15.75">
      <c r="A137" s="10"/>
      <c r="B137" s="11"/>
      <c r="C137" s="11"/>
      <c r="D137" s="11"/>
      <c r="E137" s="11"/>
      <c r="F137" s="11"/>
      <c r="G137" s="11"/>
      <c r="H137" s="10"/>
    </row>
    <row r="138" spans="1:8" ht="15.75">
      <c r="A138" s="10"/>
      <c r="B138" s="11"/>
      <c r="C138" s="11"/>
      <c r="D138" s="11"/>
      <c r="E138" s="11"/>
      <c r="F138" s="11"/>
      <c r="G138" s="11"/>
      <c r="H138" s="10"/>
    </row>
    <row r="139" spans="1:8" ht="15.75">
      <c r="A139" s="10"/>
      <c r="B139" s="11"/>
      <c r="C139" s="11"/>
      <c r="D139" s="11"/>
      <c r="E139" s="11"/>
      <c r="F139" s="11"/>
      <c r="G139" s="11"/>
      <c r="H139" s="10"/>
    </row>
    <row r="140" spans="1:8" ht="15.75">
      <c r="A140" s="10"/>
      <c r="B140" s="11"/>
      <c r="C140" s="11"/>
      <c r="D140" s="11"/>
      <c r="E140" s="11"/>
      <c r="F140" s="11"/>
      <c r="G140" s="11"/>
      <c r="H140" s="10"/>
    </row>
    <row r="141" spans="1:8" ht="15.75">
      <c r="A141" s="10"/>
      <c r="B141" s="11"/>
      <c r="C141" s="11"/>
      <c r="D141" s="11"/>
      <c r="E141" s="11"/>
      <c r="F141" s="11"/>
      <c r="G141" s="11"/>
      <c r="H141" s="10"/>
    </row>
    <row r="142" spans="1:8" ht="15.75">
      <c r="A142" s="10"/>
      <c r="B142" s="11"/>
      <c r="C142" s="11"/>
      <c r="D142" s="11"/>
      <c r="E142" s="11"/>
      <c r="F142" s="11"/>
      <c r="G142" s="11"/>
      <c r="H142" s="10"/>
    </row>
    <row r="143" spans="1:8" ht="15.75">
      <c r="A143" s="10"/>
      <c r="B143" s="11"/>
      <c r="C143" s="11"/>
      <c r="D143" s="11"/>
      <c r="E143" s="11"/>
      <c r="F143" s="11"/>
      <c r="G143" s="11"/>
      <c r="H143" s="10"/>
    </row>
    <row r="144" spans="1:8" ht="15.75">
      <c r="A144" s="10"/>
      <c r="B144" s="11"/>
      <c r="C144" s="11"/>
      <c r="D144" s="11"/>
      <c r="E144" s="11"/>
      <c r="F144" s="11"/>
      <c r="G144" s="11"/>
      <c r="H144" s="10"/>
    </row>
    <row r="145" spans="1:8" ht="15.75">
      <c r="A145" s="10"/>
      <c r="B145" s="11"/>
      <c r="C145" s="11"/>
      <c r="D145" s="11"/>
      <c r="E145" s="11"/>
      <c r="F145" s="11"/>
      <c r="G145" s="11"/>
      <c r="H145" s="10"/>
    </row>
    <row r="146" spans="1:8" ht="15.75">
      <c r="A146" s="10"/>
      <c r="B146" s="11"/>
      <c r="C146" s="11"/>
      <c r="D146" s="11"/>
      <c r="E146" s="11"/>
      <c r="F146" s="11"/>
      <c r="G146" s="11"/>
      <c r="H146" s="10"/>
    </row>
    <row r="147" spans="1:8" ht="15.75">
      <c r="A147" s="10"/>
      <c r="B147" s="11"/>
      <c r="C147" s="11"/>
      <c r="D147" s="11"/>
      <c r="E147" s="11"/>
      <c r="F147" s="11"/>
      <c r="G147" s="11"/>
      <c r="H147" s="10"/>
    </row>
    <row r="148" spans="1:8" ht="15.75">
      <c r="A148" s="10"/>
      <c r="B148" s="11"/>
      <c r="C148" s="11"/>
      <c r="D148" s="11"/>
      <c r="E148" s="11"/>
      <c r="F148" s="11"/>
      <c r="G148" s="11"/>
      <c r="H148" s="10"/>
    </row>
    <row r="149" spans="1:8" ht="15.75">
      <c r="A149" s="10"/>
      <c r="B149" s="11"/>
      <c r="C149" s="11"/>
      <c r="D149" s="11"/>
      <c r="E149" s="11"/>
      <c r="F149" s="11"/>
      <c r="G149" s="11"/>
      <c r="H149" s="10"/>
    </row>
    <row r="150" spans="1:8" ht="15.75">
      <c r="A150" s="10"/>
      <c r="B150" s="11"/>
      <c r="C150" s="11"/>
      <c r="D150" s="11"/>
      <c r="E150" s="11"/>
      <c r="F150" s="11"/>
      <c r="G150" s="11"/>
      <c r="H150" s="10"/>
    </row>
    <row r="151" spans="1:8" ht="15.75">
      <c r="A151" s="10"/>
      <c r="B151" s="11"/>
      <c r="C151" s="11"/>
      <c r="D151" s="11"/>
      <c r="E151" s="11"/>
      <c r="F151" s="11"/>
      <c r="G151" s="11"/>
      <c r="H151" s="10"/>
    </row>
    <row r="152" spans="1:8" ht="15.75">
      <c r="A152" s="10"/>
      <c r="B152" s="11"/>
      <c r="C152" s="11"/>
      <c r="D152" s="11"/>
      <c r="E152" s="11"/>
      <c r="F152" s="11"/>
      <c r="G152" s="11"/>
      <c r="H152" s="10"/>
    </row>
    <row r="153" spans="1:8" ht="15.75">
      <c r="A153" s="10"/>
      <c r="B153" s="11"/>
      <c r="C153" s="11"/>
      <c r="D153" s="11"/>
      <c r="E153" s="11"/>
      <c r="F153" s="11"/>
      <c r="G153" s="11"/>
      <c r="H153" s="10"/>
    </row>
    <row r="154" spans="1:8" ht="15.75">
      <c r="A154" s="10"/>
      <c r="B154" s="11"/>
      <c r="C154" s="11"/>
      <c r="D154" s="11"/>
      <c r="E154" s="11"/>
      <c r="F154" s="11"/>
      <c r="G154" s="11"/>
      <c r="H154" s="10"/>
    </row>
    <row r="155" spans="1:8" ht="15.75">
      <c r="A155" s="10"/>
      <c r="B155" s="11"/>
      <c r="C155" s="11"/>
      <c r="D155" s="11"/>
      <c r="E155" s="11"/>
      <c r="F155" s="11"/>
      <c r="G155" s="11"/>
      <c r="H155" s="10"/>
    </row>
    <row r="156" spans="1:8" ht="15.75">
      <c r="A156" s="10"/>
      <c r="B156" s="11"/>
      <c r="C156" s="11"/>
      <c r="D156" s="11"/>
      <c r="E156" s="11"/>
      <c r="F156" s="11"/>
      <c r="G156" s="11"/>
      <c r="H156" s="10"/>
    </row>
    <row r="157" spans="1:8" ht="15.75">
      <c r="A157" s="10"/>
      <c r="B157" s="11"/>
      <c r="C157" s="11"/>
      <c r="D157" s="11"/>
      <c r="E157" s="11"/>
      <c r="F157" s="11"/>
      <c r="G157" s="11"/>
      <c r="H157" s="10"/>
    </row>
    <row r="158" spans="1:8" ht="15.75">
      <c r="A158" s="10"/>
      <c r="B158" s="11"/>
      <c r="C158" s="11"/>
      <c r="D158" s="11"/>
      <c r="E158" s="11"/>
      <c r="F158" s="11"/>
      <c r="G158" s="11"/>
      <c r="H158" s="10"/>
    </row>
    <row r="159" spans="1:8" ht="15.75">
      <c r="A159" s="10"/>
      <c r="B159" s="11"/>
      <c r="C159" s="11"/>
      <c r="D159" s="11"/>
      <c r="E159" s="11"/>
      <c r="F159" s="11"/>
      <c r="G159" s="11"/>
      <c r="H159" s="10"/>
    </row>
    <row r="160" spans="1:8" ht="15.75">
      <c r="A160" s="10"/>
      <c r="B160" s="11"/>
      <c r="C160" s="11"/>
      <c r="D160" s="11"/>
      <c r="E160" s="11"/>
      <c r="F160" s="11"/>
      <c r="G160" s="11"/>
      <c r="H160" s="10"/>
    </row>
  </sheetData>
  <dataConsolidate/>
  <mergeCells count="4">
    <mergeCell ref="A5:H5"/>
    <mergeCell ref="A47:H47"/>
    <mergeCell ref="B11:D11"/>
    <mergeCell ref="E11:G11"/>
  </mergeCells>
  <conditionalFormatting sqref="H13:H42 H44:H45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39370078740157483" right="0.39370078740157483" top="0.35433070866141736" bottom="0.35433070866141736" header="0" footer="0"/>
  <pageSetup orientation="portrait" r:id="rId1"/>
  <ignoredErrors>
    <ignoredError sqref="B46" formulaRange="1"/>
  </ignoredErrors>
  <drawing r:id="rId2"/>
  <tableParts count="2">
    <tablePart r:id="rId3"/>
    <tablePart r:id="rId4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A1:K162"/>
  <sheetViews>
    <sheetView showGridLines="0" tabSelected="1" zoomScaleNormal="100" zoomScaleSheetLayoutView="100" workbookViewId="0">
      <selection activeCell="H49" sqref="H49"/>
    </sheetView>
  </sheetViews>
  <sheetFormatPr baseColWidth="10" defaultRowHeight="15"/>
  <cols>
    <col min="1" max="1" width="20.7109375" customWidth="1"/>
    <col min="2" max="7" width="9.7109375" customWidth="1"/>
    <col min="8" max="8" width="12.7109375" customWidth="1"/>
    <col min="252" max="252" width="7.85546875" customWidth="1"/>
    <col min="253" max="253" width="12.5703125" customWidth="1"/>
    <col min="254" max="254" width="7.28515625" customWidth="1"/>
    <col min="255" max="259" width="6.7109375" customWidth="1"/>
    <col min="260" max="260" width="7.28515625" customWidth="1"/>
    <col min="261" max="263" width="9" customWidth="1"/>
    <col min="264" max="264" width="11.28515625" customWidth="1"/>
    <col min="508" max="508" width="7.85546875" customWidth="1"/>
    <col min="509" max="509" width="12.5703125" customWidth="1"/>
    <col min="510" max="510" width="7.28515625" customWidth="1"/>
    <col min="511" max="515" width="6.7109375" customWidth="1"/>
    <col min="516" max="516" width="7.28515625" customWidth="1"/>
    <col min="517" max="519" width="9" customWidth="1"/>
    <col min="520" max="520" width="11.28515625" customWidth="1"/>
    <col min="764" max="764" width="7.85546875" customWidth="1"/>
    <col min="765" max="765" width="12.5703125" customWidth="1"/>
    <col min="766" max="766" width="7.28515625" customWidth="1"/>
    <col min="767" max="771" width="6.7109375" customWidth="1"/>
    <col min="772" max="772" width="7.28515625" customWidth="1"/>
    <col min="773" max="775" width="9" customWidth="1"/>
    <col min="776" max="776" width="11.28515625" customWidth="1"/>
    <col min="1020" max="1020" width="7.85546875" customWidth="1"/>
    <col min="1021" max="1021" width="12.5703125" customWidth="1"/>
    <col min="1022" max="1022" width="7.28515625" customWidth="1"/>
    <col min="1023" max="1027" width="6.7109375" customWidth="1"/>
    <col min="1028" max="1028" width="7.28515625" customWidth="1"/>
    <col min="1029" max="1031" width="9" customWidth="1"/>
    <col min="1032" max="1032" width="11.28515625" customWidth="1"/>
    <col min="1276" max="1276" width="7.85546875" customWidth="1"/>
    <col min="1277" max="1277" width="12.5703125" customWidth="1"/>
    <col min="1278" max="1278" width="7.28515625" customWidth="1"/>
    <col min="1279" max="1283" width="6.7109375" customWidth="1"/>
    <col min="1284" max="1284" width="7.28515625" customWidth="1"/>
    <col min="1285" max="1287" width="9" customWidth="1"/>
    <col min="1288" max="1288" width="11.28515625" customWidth="1"/>
    <col min="1532" max="1532" width="7.85546875" customWidth="1"/>
    <col min="1533" max="1533" width="12.5703125" customWidth="1"/>
    <col min="1534" max="1534" width="7.28515625" customWidth="1"/>
    <col min="1535" max="1539" width="6.7109375" customWidth="1"/>
    <col min="1540" max="1540" width="7.28515625" customWidth="1"/>
    <col min="1541" max="1543" width="9" customWidth="1"/>
    <col min="1544" max="1544" width="11.28515625" customWidth="1"/>
    <col min="1788" max="1788" width="7.85546875" customWidth="1"/>
    <col min="1789" max="1789" width="12.5703125" customWidth="1"/>
    <col min="1790" max="1790" width="7.28515625" customWidth="1"/>
    <col min="1791" max="1795" width="6.7109375" customWidth="1"/>
    <col min="1796" max="1796" width="7.28515625" customWidth="1"/>
    <col min="1797" max="1799" width="9" customWidth="1"/>
    <col min="1800" max="1800" width="11.28515625" customWidth="1"/>
    <col min="2044" max="2044" width="7.85546875" customWidth="1"/>
    <col min="2045" max="2045" width="12.5703125" customWidth="1"/>
    <col min="2046" max="2046" width="7.28515625" customWidth="1"/>
    <col min="2047" max="2051" width="6.7109375" customWidth="1"/>
    <col min="2052" max="2052" width="7.28515625" customWidth="1"/>
    <col min="2053" max="2055" width="9" customWidth="1"/>
    <col min="2056" max="2056" width="11.28515625" customWidth="1"/>
    <col min="2300" max="2300" width="7.85546875" customWidth="1"/>
    <col min="2301" max="2301" width="12.5703125" customWidth="1"/>
    <col min="2302" max="2302" width="7.28515625" customWidth="1"/>
    <col min="2303" max="2307" width="6.7109375" customWidth="1"/>
    <col min="2308" max="2308" width="7.28515625" customWidth="1"/>
    <col min="2309" max="2311" width="9" customWidth="1"/>
    <col min="2312" max="2312" width="11.28515625" customWidth="1"/>
    <col min="2556" max="2556" width="7.85546875" customWidth="1"/>
    <col min="2557" max="2557" width="12.5703125" customWidth="1"/>
    <col min="2558" max="2558" width="7.28515625" customWidth="1"/>
    <col min="2559" max="2563" width="6.7109375" customWidth="1"/>
    <col min="2564" max="2564" width="7.28515625" customWidth="1"/>
    <col min="2565" max="2567" width="9" customWidth="1"/>
    <col min="2568" max="2568" width="11.28515625" customWidth="1"/>
    <col min="2812" max="2812" width="7.85546875" customWidth="1"/>
    <col min="2813" max="2813" width="12.5703125" customWidth="1"/>
    <col min="2814" max="2814" width="7.28515625" customWidth="1"/>
    <col min="2815" max="2819" width="6.7109375" customWidth="1"/>
    <col min="2820" max="2820" width="7.28515625" customWidth="1"/>
    <col min="2821" max="2823" width="9" customWidth="1"/>
    <col min="2824" max="2824" width="11.28515625" customWidth="1"/>
    <col min="3068" max="3068" width="7.85546875" customWidth="1"/>
    <col min="3069" max="3069" width="12.5703125" customWidth="1"/>
    <col min="3070" max="3070" width="7.28515625" customWidth="1"/>
    <col min="3071" max="3075" width="6.7109375" customWidth="1"/>
    <col min="3076" max="3076" width="7.28515625" customWidth="1"/>
    <col min="3077" max="3079" width="9" customWidth="1"/>
    <col min="3080" max="3080" width="11.28515625" customWidth="1"/>
    <col min="3324" max="3324" width="7.85546875" customWidth="1"/>
    <col min="3325" max="3325" width="12.5703125" customWidth="1"/>
    <col min="3326" max="3326" width="7.28515625" customWidth="1"/>
    <col min="3327" max="3331" width="6.7109375" customWidth="1"/>
    <col min="3332" max="3332" width="7.28515625" customWidth="1"/>
    <col min="3333" max="3335" width="9" customWidth="1"/>
    <col min="3336" max="3336" width="11.28515625" customWidth="1"/>
    <col min="3580" max="3580" width="7.85546875" customWidth="1"/>
    <col min="3581" max="3581" width="12.5703125" customWidth="1"/>
    <col min="3582" max="3582" width="7.28515625" customWidth="1"/>
    <col min="3583" max="3587" width="6.7109375" customWidth="1"/>
    <col min="3588" max="3588" width="7.28515625" customWidth="1"/>
    <col min="3589" max="3591" width="9" customWidth="1"/>
    <col min="3592" max="3592" width="11.28515625" customWidth="1"/>
    <col min="3836" max="3836" width="7.85546875" customWidth="1"/>
    <col min="3837" max="3837" width="12.5703125" customWidth="1"/>
    <col min="3838" max="3838" width="7.28515625" customWidth="1"/>
    <col min="3839" max="3843" width="6.7109375" customWidth="1"/>
    <col min="3844" max="3844" width="7.28515625" customWidth="1"/>
    <col min="3845" max="3847" width="9" customWidth="1"/>
    <col min="3848" max="3848" width="11.28515625" customWidth="1"/>
    <col min="4092" max="4092" width="7.85546875" customWidth="1"/>
    <col min="4093" max="4093" width="12.5703125" customWidth="1"/>
    <col min="4094" max="4094" width="7.28515625" customWidth="1"/>
    <col min="4095" max="4099" width="6.7109375" customWidth="1"/>
    <col min="4100" max="4100" width="7.28515625" customWidth="1"/>
    <col min="4101" max="4103" width="9" customWidth="1"/>
    <col min="4104" max="4104" width="11.28515625" customWidth="1"/>
    <col min="4348" max="4348" width="7.85546875" customWidth="1"/>
    <col min="4349" max="4349" width="12.5703125" customWidth="1"/>
    <col min="4350" max="4350" width="7.28515625" customWidth="1"/>
    <col min="4351" max="4355" width="6.7109375" customWidth="1"/>
    <col min="4356" max="4356" width="7.28515625" customWidth="1"/>
    <col min="4357" max="4359" width="9" customWidth="1"/>
    <col min="4360" max="4360" width="11.28515625" customWidth="1"/>
    <col min="4604" max="4604" width="7.85546875" customWidth="1"/>
    <col min="4605" max="4605" width="12.5703125" customWidth="1"/>
    <col min="4606" max="4606" width="7.28515625" customWidth="1"/>
    <col min="4607" max="4611" width="6.7109375" customWidth="1"/>
    <col min="4612" max="4612" width="7.28515625" customWidth="1"/>
    <col min="4613" max="4615" width="9" customWidth="1"/>
    <col min="4616" max="4616" width="11.28515625" customWidth="1"/>
    <col min="4860" max="4860" width="7.85546875" customWidth="1"/>
    <col min="4861" max="4861" width="12.5703125" customWidth="1"/>
    <col min="4862" max="4862" width="7.28515625" customWidth="1"/>
    <col min="4863" max="4867" width="6.7109375" customWidth="1"/>
    <col min="4868" max="4868" width="7.28515625" customWidth="1"/>
    <col min="4869" max="4871" width="9" customWidth="1"/>
    <col min="4872" max="4872" width="11.28515625" customWidth="1"/>
    <col min="5116" max="5116" width="7.85546875" customWidth="1"/>
    <col min="5117" max="5117" width="12.5703125" customWidth="1"/>
    <col min="5118" max="5118" width="7.28515625" customWidth="1"/>
    <col min="5119" max="5123" width="6.7109375" customWidth="1"/>
    <col min="5124" max="5124" width="7.28515625" customWidth="1"/>
    <col min="5125" max="5127" width="9" customWidth="1"/>
    <col min="5128" max="5128" width="11.28515625" customWidth="1"/>
    <col min="5372" max="5372" width="7.85546875" customWidth="1"/>
    <col min="5373" max="5373" width="12.5703125" customWidth="1"/>
    <col min="5374" max="5374" width="7.28515625" customWidth="1"/>
    <col min="5375" max="5379" width="6.7109375" customWidth="1"/>
    <col min="5380" max="5380" width="7.28515625" customWidth="1"/>
    <col min="5381" max="5383" width="9" customWidth="1"/>
    <col min="5384" max="5384" width="11.28515625" customWidth="1"/>
    <col min="5628" max="5628" width="7.85546875" customWidth="1"/>
    <col min="5629" max="5629" width="12.5703125" customWidth="1"/>
    <col min="5630" max="5630" width="7.28515625" customWidth="1"/>
    <col min="5631" max="5635" width="6.7109375" customWidth="1"/>
    <col min="5636" max="5636" width="7.28515625" customWidth="1"/>
    <col min="5637" max="5639" width="9" customWidth="1"/>
    <col min="5640" max="5640" width="11.28515625" customWidth="1"/>
    <col min="5884" max="5884" width="7.85546875" customWidth="1"/>
    <col min="5885" max="5885" width="12.5703125" customWidth="1"/>
    <col min="5886" max="5886" width="7.28515625" customWidth="1"/>
    <col min="5887" max="5891" width="6.7109375" customWidth="1"/>
    <col min="5892" max="5892" width="7.28515625" customWidth="1"/>
    <col min="5893" max="5895" width="9" customWidth="1"/>
    <col min="5896" max="5896" width="11.28515625" customWidth="1"/>
    <col min="6140" max="6140" width="7.85546875" customWidth="1"/>
    <col min="6141" max="6141" width="12.5703125" customWidth="1"/>
    <col min="6142" max="6142" width="7.28515625" customWidth="1"/>
    <col min="6143" max="6147" width="6.7109375" customWidth="1"/>
    <col min="6148" max="6148" width="7.28515625" customWidth="1"/>
    <col min="6149" max="6151" width="9" customWidth="1"/>
    <col min="6152" max="6152" width="11.28515625" customWidth="1"/>
    <col min="6396" max="6396" width="7.85546875" customWidth="1"/>
    <col min="6397" max="6397" width="12.5703125" customWidth="1"/>
    <col min="6398" max="6398" width="7.28515625" customWidth="1"/>
    <col min="6399" max="6403" width="6.7109375" customWidth="1"/>
    <col min="6404" max="6404" width="7.28515625" customWidth="1"/>
    <col min="6405" max="6407" width="9" customWidth="1"/>
    <col min="6408" max="6408" width="11.28515625" customWidth="1"/>
    <col min="6652" max="6652" width="7.85546875" customWidth="1"/>
    <col min="6653" max="6653" width="12.5703125" customWidth="1"/>
    <col min="6654" max="6654" width="7.28515625" customWidth="1"/>
    <col min="6655" max="6659" width="6.7109375" customWidth="1"/>
    <col min="6660" max="6660" width="7.28515625" customWidth="1"/>
    <col min="6661" max="6663" width="9" customWidth="1"/>
    <col min="6664" max="6664" width="11.28515625" customWidth="1"/>
    <col min="6908" max="6908" width="7.85546875" customWidth="1"/>
    <col min="6909" max="6909" width="12.5703125" customWidth="1"/>
    <col min="6910" max="6910" width="7.28515625" customWidth="1"/>
    <col min="6911" max="6915" width="6.7109375" customWidth="1"/>
    <col min="6916" max="6916" width="7.28515625" customWidth="1"/>
    <col min="6917" max="6919" width="9" customWidth="1"/>
    <col min="6920" max="6920" width="11.28515625" customWidth="1"/>
    <col min="7164" max="7164" width="7.85546875" customWidth="1"/>
    <col min="7165" max="7165" width="12.5703125" customWidth="1"/>
    <col min="7166" max="7166" width="7.28515625" customWidth="1"/>
    <col min="7167" max="7171" width="6.7109375" customWidth="1"/>
    <col min="7172" max="7172" width="7.28515625" customWidth="1"/>
    <col min="7173" max="7175" width="9" customWidth="1"/>
    <col min="7176" max="7176" width="11.28515625" customWidth="1"/>
    <col min="7420" max="7420" width="7.85546875" customWidth="1"/>
    <col min="7421" max="7421" width="12.5703125" customWidth="1"/>
    <col min="7422" max="7422" width="7.28515625" customWidth="1"/>
    <col min="7423" max="7427" width="6.7109375" customWidth="1"/>
    <col min="7428" max="7428" width="7.28515625" customWidth="1"/>
    <col min="7429" max="7431" width="9" customWidth="1"/>
    <col min="7432" max="7432" width="11.28515625" customWidth="1"/>
    <col min="7676" max="7676" width="7.85546875" customWidth="1"/>
    <col min="7677" max="7677" width="12.5703125" customWidth="1"/>
    <col min="7678" max="7678" width="7.28515625" customWidth="1"/>
    <col min="7679" max="7683" width="6.7109375" customWidth="1"/>
    <col min="7684" max="7684" width="7.28515625" customWidth="1"/>
    <col min="7685" max="7687" width="9" customWidth="1"/>
    <col min="7688" max="7688" width="11.28515625" customWidth="1"/>
    <col min="7932" max="7932" width="7.85546875" customWidth="1"/>
    <col min="7933" max="7933" width="12.5703125" customWidth="1"/>
    <col min="7934" max="7934" width="7.28515625" customWidth="1"/>
    <col min="7935" max="7939" width="6.7109375" customWidth="1"/>
    <col min="7940" max="7940" width="7.28515625" customWidth="1"/>
    <col min="7941" max="7943" width="9" customWidth="1"/>
    <col min="7944" max="7944" width="11.28515625" customWidth="1"/>
    <col min="8188" max="8188" width="7.85546875" customWidth="1"/>
    <col min="8189" max="8189" width="12.5703125" customWidth="1"/>
    <col min="8190" max="8190" width="7.28515625" customWidth="1"/>
    <col min="8191" max="8195" width="6.7109375" customWidth="1"/>
    <col min="8196" max="8196" width="7.28515625" customWidth="1"/>
    <col min="8197" max="8199" width="9" customWidth="1"/>
    <col min="8200" max="8200" width="11.28515625" customWidth="1"/>
    <col min="8444" max="8444" width="7.85546875" customWidth="1"/>
    <col min="8445" max="8445" width="12.5703125" customWidth="1"/>
    <col min="8446" max="8446" width="7.28515625" customWidth="1"/>
    <col min="8447" max="8451" width="6.7109375" customWidth="1"/>
    <col min="8452" max="8452" width="7.28515625" customWidth="1"/>
    <col min="8453" max="8455" width="9" customWidth="1"/>
    <col min="8456" max="8456" width="11.28515625" customWidth="1"/>
    <col min="8700" max="8700" width="7.85546875" customWidth="1"/>
    <col min="8701" max="8701" width="12.5703125" customWidth="1"/>
    <col min="8702" max="8702" width="7.28515625" customWidth="1"/>
    <col min="8703" max="8707" width="6.7109375" customWidth="1"/>
    <col min="8708" max="8708" width="7.28515625" customWidth="1"/>
    <col min="8709" max="8711" width="9" customWidth="1"/>
    <col min="8712" max="8712" width="11.28515625" customWidth="1"/>
    <col min="8956" max="8956" width="7.85546875" customWidth="1"/>
    <col min="8957" max="8957" width="12.5703125" customWidth="1"/>
    <col min="8958" max="8958" width="7.28515625" customWidth="1"/>
    <col min="8959" max="8963" width="6.7109375" customWidth="1"/>
    <col min="8964" max="8964" width="7.28515625" customWidth="1"/>
    <col min="8965" max="8967" width="9" customWidth="1"/>
    <col min="8968" max="8968" width="11.28515625" customWidth="1"/>
    <col min="9212" max="9212" width="7.85546875" customWidth="1"/>
    <col min="9213" max="9213" width="12.5703125" customWidth="1"/>
    <col min="9214" max="9214" width="7.28515625" customWidth="1"/>
    <col min="9215" max="9219" width="6.7109375" customWidth="1"/>
    <col min="9220" max="9220" width="7.28515625" customWidth="1"/>
    <col min="9221" max="9223" width="9" customWidth="1"/>
    <col min="9224" max="9224" width="11.28515625" customWidth="1"/>
    <col min="9468" max="9468" width="7.85546875" customWidth="1"/>
    <col min="9469" max="9469" width="12.5703125" customWidth="1"/>
    <col min="9470" max="9470" width="7.28515625" customWidth="1"/>
    <col min="9471" max="9475" width="6.7109375" customWidth="1"/>
    <col min="9476" max="9476" width="7.28515625" customWidth="1"/>
    <col min="9477" max="9479" width="9" customWidth="1"/>
    <col min="9480" max="9480" width="11.28515625" customWidth="1"/>
    <col min="9724" max="9724" width="7.85546875" customWidth="1"/>
    <col min="9725" max="9725" width="12.5703125" customWidth="1"/>
    <col min="9726" max="9726" width="7.28515625" customWidth="1"/>
    <col min="9727" max="9731" width="6.7109375" customWidth="1"/>
    <col min="9732" max="9732" width="7.28515625" customWidth="1"/>
    <col min="9733" max="9735" width="9" customWidth="1"/>
    <col min="9736" max="9736" width="11.28515625" customWidth="1"/>
    <col min="9980" max="9980" width="7.85546875" customWidth="1"/>
    <col min="9981" max="9981" width="12.5703125" customWidth="1"/>
    <col min="9982" max="9982" width="7.28515625" customWidth="1"/>
    <col min="9983" max="9987" width="6.7109375" customWidth="1"/>
    <col min="9988" max="9988" width="7.28515625" customWidth="1"/>
    <col min="9989" max="9991" width="9" customWidth="1"/>
    <col min="9992" max="9992" width="11.28515625" customWidth="1"/>
    <col min="10236" max="10236" width="7.85546875" customWidth="1"/>
    <col min="10237" max="10237" width="12.5703125" customWidth="1"/>
    <col min="10238" max="10238" width="7.28515625" customWidth="1"/>
    <col min="10239" max="10243" width="6.7109375" customWidth="1"/>
    <col min="10244" max="10244" width="7.28515625" customWidth="1"/>
    <col min="10245" max="10247" width="9" customWidth="1"/>
    <col min="10248" max="10248" width="11.28515625" customWidth="1"/>
    <col min="10492" max="10492" width="7.85546875" customWidth="1"/>
    <col min="10493" max="10493" width="12.5703125" customWidth="1"/>
    <col min="10494" max="10494" width="7.28515625" customWidth="1"/>
    <col min="10495" max="10499" width="6.7109375" customWidth="1"/>
    <col min="10500" max="10500" width="7.28515625" customWidth="1"/>
    <col min="10501" max="10503" width="9" customWidth="1"/>
    <col min="10504" max="10504" width="11.28515625" customWidth="1"/>
    <col min="10748" max="10748" width="7.85546875" customWidth="1"/>
    <col min="10749" max="10749" width="12.5703125" customWidth="1"/>
    <col min="10750" max="10750" width="7.28515625" customWidth="1"/>
    <col min="10751" max="10755" width="6.7109375" customWidth="1"/>
    <col min="10756" max="10756" width="7.28515625" customWidth="1"/>
    <col min="10757" max="10759" width="9" customWidth="1"/>
    <col min="10760" max="10760" width="11.28515625" customWidth="1"/>
    <col min="11004" max="11004" width="7.85546875" customWidth="1"/>
    <col min="11005" max="11005" width="12.5703125" customWidth="1"/>
    <col min="11006" max="11006" width="7.28515625" customWidth="1"/>
    <col min="11007" max="11011" width="6.7109375" customWidth="1"/>
    <col min="11012" max="11012" width="7.28515625" customWidth="1"/>
    <col min="11013" max="11015" width="9" customWidth="1"/>
    <col min="11016" max="11016" width="11.28515625" customWidth="1"/>
    <col min="11260" max="11260" width="7.85546875" customWidth="1"/>
    <col min="11261" max="11261" width="12.5703125" customWidth="1"/>
    <col min="11262" max="11262" width="7.28515625" customWidth="1"/>
    <col min="11263" max="11267" width="6.7109375" customWidth="1"/>
    <col min="11268" max="11268" width="7.28515625" customWidth="1"/>
    <col min="11269" max="11271" width="9" customWidth="1"/>
    <col min="11272" max="11272" width="11.28515625" customWidth="1"/>
    <col min="11516" max="11516" width="7.85546875" customWidth="1"/>
    <col min="11517" max="11517" width="12.5703125" customWidth="1"/>
    <col min="11518" max="11518" width="7.28515625" customWidth="1"/>
    <col min="11519" max="11523" width="6.7109375" customWidth="1"/>
    <col min="11524" max="11524" width="7.28515625" customWidth="1"/>
    <col min="11525" max="11527" width="9" customWidth="1"/>
    <col min="11528" max="11528" width="11.28515625" customWidth="1"/>
    <col min="11772" max="11772" width="7.85546875" customWidth="1"/>
    <col min="11773" max="11773" width="12.5703125" customWidth="1"/>
    <col min="11774" max="11774" width="7.28515625" customWidth="1"/>
    <col min="11775" max="11779" width="6.7109375" customWidth="1"/>
    <col min="11780" max="11780" width="7.28515625" customWidth="1"/>
    <col min="11781" max="11783" width="9" customWidth="1"/>
    <col min="11784" max="11784" width="11.28515625" customWidth="1"/>
    <col min="12028" max="12028" width="7.85546875" customWidth="1"/>
    <col min="12029" max="12029" width="12.5703125" customWidth="1"/>
    <col min="12030" max="12030" width="7.28515625" customWidth="1"/>
    <col min="12031" max="12035" width="6.7109375" customWidth="1"/>
    <col min="12036" max="12036" width="7.28515625" customWidth="1"/>
    <col min="12037" max="12039" width="9" customWidth="1"/>
    <col min="12040" max="12040" width="11.28515625" customWidth="1"/>
    <col min="12284" max="12284" width="7.85546875" customWidth="1"/>
    <col min="12285" max="12285" width="12.5703125" customWidth="1"/>
    <col min="12286" max="12286" width="7.28515625" customWidth="1"/>
    <col min="12287" max="12291" width="6.7109375" customWidth="1"/>
    <col min="12292" max="12292" width="7.28515625" customWidth="1"/>
    <col min="12293" max="12295" width="9" customWidth="1"/>
    <col min="12296" max="12296" width="11.28515625" customWidth="1"/>
    <col min="12540" max="12540" width="7.85546875" customWidth="1"/>
    <col min="12541" max="12541" width="12.5703125" customWidth="1"/>
    <col min="12542" max="12542" width="7.28515625" customWidth="1"/>
    <col min="12543" max="12547" width="6.7109375" customWidth="1"/>
    <col min="12548" max="12548" width="7.28515625" customWidth="1"/>
    <col min="12549" max="12551" width="9" customWidth="1"/>
    <col min="12552" max="12552" width="11.28515625" customWidth="1"/>
    <col min="12796" max="12796" width="7.85546875" customWidth="1"/>
    <col min="12797" max="12797" width="12.5703125" customWidth="1"/>
    <col min="12798" max="12798" width="7.28515625" customWidth="1"/>
    <col min="12799" max="12803" width="6.7109375" customWidth="1"/>
    <col min="12804" max="12804" width="7.28515625" customWidth="1"/>
    <col min="12805" max="12807" width="9" customWidth="1"/>
    <col min="12808" max="12808" width="11.28515625" customWidth="1"/>
    <col min="13052" max="13052" width="7.85546875" customWidth="1"/>
    <col min="13053" max="13053" width="12.5703125" customWidth="1"/>
    <col min="13054" max="13054" width="7.28515625" customWidth="1"/>
    <col min="13055" max="13059" width="6.7109375" customWidth="1"/>
    <col min="13060" max="13060" width="7.28515625" customWidth="1"/>
    <col min="13061" max="13063" width="9" customWidth="1"/>
    <col min="13064" max="13064" width="11.28515625" customWidth="1"/>
    <col min="13308" max="13308" width="7.85546875" customWidth="1"/>
    <col min="13309" max="13309" width="12.5703125" customWidth="1"/>
    <col min="13310" max="13310" width="7.28515625" customWidth="1"/>
    <col min="13311" max="13315" width="6.7109375" customWidth="1"/>
    <col min="13316" max="13316" width="7.28515625" customWidth="1"/>
    <col min="13317" max="13319" width="9" customWidth="1"/>
    <col min="13320" max="13320" width="11.28515625" customWidth="1"/>
    <col min="13564" max="13564" width="7.85546875" customWidth="1"/>
    <col min="13565" max="13565" width="12.5703125" customWidth="1"/>
    <col min="13566" max="13566" width="7.28515625" customWidth="1"/>
    <col min="13567" max="13571" width="6.7109375" customWidth="1"/>
    <col min="13572" max="13572" width="7.28515625" customWidth="1"/>
    <col min="13573" max="13575" width="9" customWidth="1"/>
    <col min="13576" max="13576" width="11.28515625" customWidth="1"/>
    <col min="13820" max="13820" width="7.85546875" customWidth="1"/>
    <col min="13821" max="13821" width="12.5703125" customWidth="1"/>
    <col min="13822" max="13822" width="7.28515625" customWidth="1"/>
    <col min="13823" max="13827" width="6.7109375" customWidth="1"/>
    <col min="13828" max="13828" width="7.28515625" customWidth="1"/>
    <col min="13829" max="13831" width="9" customWidth="1"/>
    <col min="13832" max="13832" width="11.28515625" customWidth="1"/>
    <col min="14076" max="14076" width="7.85546875" customWidth="1"/>
    <col min="14077" max="14077" width="12.5703125" customWidth="1"/>
    <col min="14078" max="14078" width="7.28515625" customWidth="1"/>
    <col min="14079" max="14083" width="6.7109375" customWidth="1"/>
    <col min="14084" max="14084" width="7.28515625" customWidth="1"/>
    <col min="14085" max="14087" width="9" customWidth="1"/>
    <col min="14088" max="14088" width="11.28515625" customWidth="1"/>
    <col min="14332" max="14332" width="7.85546875" customWidth="1"/>
    <col min="14333" max="14333" width="12.5703125" customWidth="1"/>
    <col min="14334" max="14334" width="7.28515625" customWidth="1"/>
    <col min="14335" max="14339" width="6.7109375" customWidth="1"/>
    <col min="14340" max="14340" width="7.28515625" customWidth="1"/>
    <col min="14341" max="14343" width="9" customWidth="1"/>
    <col min="14344" max="14344" width="11.28515625" customWidth="1"/>
    <col min="14588" max="14588" width="7.85546875" customWidth="1"/>
    <col min="14589" max="14589" width="12.5703125" customWidth="1"/>
    <col min="14590" max="14590" width="7.28515625" customWidth="1"/>
    <col min="14591" max="14595" width="6.7109375" customWidth="1"/>
    <col min="14596" max="14596" width="7.28515625" customWidth="1"/>
    <col min="14597" max="14599" width="9" customWidth="1"/>
    <col min="14600" max="14600" width="11.28515625" customWidth="1"/>
    <col min="14844" max="14844" width="7.85546875" customWidth="1"/>
    <col min="14845" max="14845" width="12.5703125" customWidth="1"/>
    <col min="14846" max="14846" width="7.28515625" customWidth="1"/>
    <col min="14847" max="14851" width="6.7109375" customWidth="1"/>
    <col min="14852" max="14852" width="7.28515625" customWidth="1"/>
    <col min="14853" max="14855" width="9" customWidth="1"/>
    <col min="14856" max="14856" width="11.28515625" customWidth="1"/>
    <col min="15100" max="15100" width="7.85546875" customWidth="1"/>
    <col min="15101" max="15101" width="12.5703125" customWidth="1"/>
    <col min="15102" max="15102" width="7.28515625" customWidth="1"/>
    <col min="15103" max="15107" width="6.7109375" customWidth="1"/>
    <col min="15108" max="15108" width="7.28515625" customWidth="1"/>
    <col min="15109" max="15111" width="9" customWidth="1"/>
    <col min="15112" max="15112" width="11.28515625" customWidth="1"/>
    <col min="15356" max="15356" width="7.85546875" customWidth="1"/>
    <col min="15357" max="15357" width="12.5703125" customWidth="1"/>
    <col min="15358" max="15358" width="7.28515625" customWidth="1"/>
    <col min="15359" max="15363" width="6.7109375" customWidth="1"/>
    <col min="15364" max="15364" width="7.28515625" customWidth="1"/>
    <col min="15365" max="15367" width="9" customWidth="1"/>
    <col min="15368" max="15368" width="11.28515625" customWidth="1"/>
    <col min="15612" max="15612" width="7.85546875" customWidth="1"/>
    <col min="15613" max="15613" width="12.5703125" customWidth="1"/>
    <col min="15614" max="15614" width="7.28515625" customWidth="1"/>
    <col min="15615" max="15619" width="6.7109375" customWidth="1"/>
    <col min="15620" max="15620" width="7.28515625" customWidth="1"/>
    <col min="15621" max="15623" width="9" customWidth="1"/>
    <col min="15624" max="15624" width="11.28515625" customWidth="1"/>
    <col min="15868" max="15868" width="7.85546875" customWidth="1"/>
    <col min="15869" max="15869" width="12.5703125" customWidth="1"/>
    <col min="15870" max="15870" width="7.28515625" customWidth="1"/>
    <col min="15871" max="15875" width="6.7109375" customWidth="1"/>
    <col min="15876" max="15876" width="7.28515625" customWidth="1"/>
    <col min="15877" max="15879" width="9" customWidth="1"/>
    <col min="15880" max="15880" width="11.28515625" customWidth="1"/>
    <col min="16124" max="16124" width="7.85546875" customWidth="1"/>
    <col min="16125" max="16125" width="12.5703125" customWidth="1"/>
    <col min="16126" max="16126" width="7.28515625" customWidth="1"/>
    <col min="16127" max="16131" width="6.7109375" customWidth="1"/>
    <col min="16132" max="16132" width="7.28515625" customWidth="1"/>
    <col min="16133" max="16135" width="9" customWidth="1"/>
    <col min="16136" max="16136" width="11.28515625" customWidth="1"/>
  </cols>
  <sheetData>
    <row r="1" spans="1:11" ht="15" customHeight="1"/>
    <row r="2" spans="1:11" ht="15" customHeight="1"/>
    <row r="3" spans="1:11" ht="15" customHeight="1"/>
    <row r="4" spans="1:11" s="31" customFormat="1" ht="15" customHeight="1">
      <c r="A4" s="33"/>
      <c r="B4" s="32"/>
      <c r="C4" s="32"/>
      <c r="D4" s="32"/>
      <c r="E4" s="32"/>
      <c r="F4" s="32"/>
      <c r="G4" s="32"/>
      <c r="H4" s="32"/>
    </row>
    <row r="5" spans="1:11" ht="15" customHeight="1">
      <c r="A5" s="759" t="s">
        <v>66</v>
      </c>
      <c r="B5" s="759"/>
      <c r="C5" s="759"/>
      <c r="D5" s="759"/>
      <c r="E5" s="759"/>
      <c r="F5" s="759"/>
      <c r="G5" s="759"/>
      <c r="H5" s="759"/>
    </row>
    <row r="6" spans="1:11" ht="6.75" customHeight="1">
      <c r="A6" s="8"/>
      <c r="B6" s="8"/>
      <c r="C6" s="8"/>
      <c r="D6" s="8"/>
      <c r="E6" s="8"/>
      <c r="F6" s="8"/>
      <c r="G6" s="8"/>
      <c r="H6" s="8"/>
    </row>
    <row r="7" spans="1:11" ht="21.95" customHeight="1">
      <c r="A7" s="59" t="s">
        <v>461</v>
      </c>
      <c r="B7" s="59" t="s">
        <v>0</v>
      </c>
      <c r="C7" s="8"/>
      <c r="D7" s="8"/>
      <c r="E7" s="8"/>
      <c r="F7" s="8"/>
      <c r="G7" s="8"/>
      <c r="H7" s="8"/>
    </row>
    <row r="8" spans="1:11" ht="15.95" customHeight="1">
      <c r="A8" s="497">
        <v>2012</v>
      </c>
      <c r="B8" s="434">
        <f>B47+B51</f>
        <v>416393</v>
      </c>
      <c r="C8" s="8"/>
      <c r="D8" s="8"/>
      <c r="E8" s="8"/>
      <c r="F8" s="8"/>
      <c r="G8" s="8"/>
      <c r="H8" s="8"/>
    </row>
    <row r="9" spans="1:11" ht="15.95" customHeight="1">
      <c r="A9" s="497">
        <v>2013</v>
      </c>
      <c r="B9" s="434">
        <f>C47+C51</f>
        <v>321889</v>
      </c>
      <c r="C9" s="8"/>
      <c r="D9" s="8"/>
      <c r="E9" s="8"/>
      <c r="F9" s="8"/>
      <c r="G9" s="8"/>
      <c r="H9" s="8"/>
    </row>
    <row r="10" spans="1:11" ht="15.95" customHeight="1">
      <c r="A10" s="497">
        <v>2014</v>
      </c>
      <c r="B10" s="434">
        <f>D47+D51</f>
        <v>226675</v>
      </c>
      <c r="C10" s="8"/>
      <c r="D10" s="8"/>
      <c r="E10" s="8"/>
      <c r="F10" s="8"/>
      <c r="G10" s="8"/>
      <c r="H10" s="8"/>
    </row>
    <row r="11" spans="1:11" ht="15.95" customHeight="1">
      <c r="A11" s="497">
        <v>2015</v>
      </c>
      <c r="B11" s="434">
        <f>E47+E51</f>
        <v>146615</v>
      </c>
      <c r="C11" s="8"/>
      <c r="D11" s="8"/>
      <c r="E11" s="8"/>
      <c r="F11" s="8"/>
      <c r="G11" s="8"/>
      <c r="H11" s="8"/>
    </row>
    <row r="12" spans="1:11" ht="15.95" customHeight="1">
      <c r="A12" s="497">
        <v>2016</v>
      </c>
      <c r="B12" s="434">
        <f>F47+F51</f>
        <v>142971</v>
      </c>
      <c r="C12" s="28"/>
      <c r="D12" s="8"/>
      <c r="E12" s="8"/>
      <c r="F12" s="8"/>
      <c r="G12" s="8"/>
      <c r="H12" s="8"/>
    </row>
    <row r="13" spans="1:11" ht="15.95" customHeight="1">
      <c r="A13" s="554">
        <v>2017</v>
      </c>
      <c r="B13" s="555">
        <f>G47+G51</f>
        <v>167725</v>
      </c>
      <c r="C13" s="28"/>
      <c r="D13" s="28"/>
      <c r="E13" s="8"/>
      <c r="F13" s="8"/>
      <c r="G13" s="8"/>
      <c r="H13" s="8"/>
      <c r="J13" s="29"/>
    </row>
    <row r="14" spans="1:11" ht="17.25" customHeight="1">
      <c r="A14" s="59" t="s">
        <v>289</v>
      </c>
      <c r="B14" s="849">
        <f>B13/B12-1</f>
        <v>0.17314000741409097</v>
      </c>
      <c r="C14" s="28"/>
      <c r="D14" s="8"/>
      <c r="E14" s="8"/>
      <c r="F14" s="8"/>
      <c r="G14" s="8"/>
      <c r="H14" s="8"/>
      <c r="J14" s="27"/>
    </row>
    <row r="15" spans="1:11" ht="8.25" customHeight="1">
      <c r="A15" s="8"/>
      <c r="B15" s="8"/>
      <c r="C15" s="8"/>
      <c r="D15" s="8"/>
      <c r="E15" s="8"/>
      <c r="F15" s="8"/>
      <c r="G15" s="8"/>
      <c r="H15" s="8"/>
      <c r="K15" s="27"/>
    </row>
    <row r="16" spans="1:11" ht="28.5" customHeight="1">
      <c r="A16" s="59" t="s">
        <v>1</v>
      </c>
      <c r="B16" s="59" t="s">
        <v>3</v>
      </c>
      <c r="C16" s="59" t="s">
        <v>4</v>
      </c>
      <c r="D16" s="59" t="s">
        <v>5</v>
      </c>
      <c r="E16" s="59" t="s">
        <v>6</v>
      </c>
      <c r="F16" s="59" t="s">
        <v>7</v>
      </c>
      <c r="G16" s="59" t="s">
        <v>207</v>
      </c>
      <c r="H16" s="59" t="s">
        <v>65</v>
      </c>
    </row>
    <row r="17" spans="1:8" ht="14.1" customHeight="1">
      <c r="A17" s="526" t="s">
        <v>9</v>
      </c>
      <c r="B17" s="527">
        <v>6562</v>
      </c>
      <c r="C17" s="527">
        <v>5889</v>
      </c>
      <c r="D17" s="527">
        <v>3707</v>
      </c>
      <c r="E17" s="527">
        <v>2738</v>
      </c>
      <c r="F17" s="527">
        <v>2520</v>
      </c>
      <c r="G17" s="527">
        <v>3677</v>
      </c>
      <c r="H17" s="549">
        <f>Tabla77[[#This Row],[2017]]/Tabla77[[#This Row],[2016]]-1</f>
        <v>0.45912698412698405</v>
      </c>
    </row>
    <row r="18" spans="1:8" ht="14.1" customHeight="1">
      <c r="A18" s="526" t="s">
        <v>12</v>
      </c>
      <c r="B18" s="527">
        <v>20418</v>
      </c>
      <c r="C18" s="527">
        <v>11950</v>
      </c>
      <c r="D18" s="527">
        <v>5889</v>
      </c>
      <c r="E18" s="527">
        <v>2365</v>
      </c>
      <c r="F18" s="527">
        <v>2060</v>
      </c>
      <c r="G18" s="527">
        <v>3022</v>
      </c>
      <c r="H18" s="549">
        <f>Tabla77[[#This Row],[2017]]/Tabla77[[#This Row],[2016]]-1</f>
        <v>0.46699029126213598</v>
      </c>
    </row>
    <row r="19" spans="1:8" ht="14.1" customHeight="1">
      <c r="A19" s="526" t="s">
        <v>13</v>
      </c>
      <c r="B19" s="527">
        <v>3026</v>
      </c>
      <c r="C19" s="527">
        <v>2477</v>
      </c>
      <c r="D19" s="527">
        <v>1164</v>
      </c>
      <c r="E19" s="527">
        <v>707</v>
      </c>
      <c r="F19" s="527">
        <v>1141</v>
      </c>
      <c r="G19" s="527">
        <v>792</v>
      </c>
      <c r="H19" s="549">
        <f>Tabla77[[#This Row],[2017]]/Tabla77[[#This Row],[2016]]-1</f>
        <v>-0.30587204206836105</v>
      </c>
    </row>
    <row r="20" spans="1:8" ht="14.1" customHeight="1">
      <c r="A20" s="526" t="s">
        <v>14</v>
      </c>
      <c r="B20" s="527">
        <v>2301</v>
      </c>
      <c r="C20" s="527">
        <v>2177</v>
      </c>
      <c r="D20" s="527">
        <v>1325</v>
      </c>
      <c r="E20" s="527">
        <v>421</v>
      </c>
      <c r="F20" s="527">
        <v>209</v>
      </c>
      <c r="G20" s="527">
        <v>236</v>
      </c>
      <c r="H20" s="549">
        <f>Tabla77[[#This Row],[2017]]/Tabla77[[#This Row],[2016]]-1</f>
        <v>0.12918660287081329</v>
      </c>
    </row>
    <row r="21" spans="1:8" ht="14.1" customHeight="1">
      <c r="A21" s="526" t="s">
        <v>15</v>
      </c>
      <c r="B21" s="527">
        <v>5593</v>
      </c>
      <c r="C21" s="527">
        <v>5222</v>
      </c>
      <c r="D21" s="527">
        <v>4291</v>
      </c>
      <c r="E21" s="527">
        <v>4628</v>
      </c>
      <c r="F21" s="527">
        <v>3261</v>
      </c>
      <c r="G21" s="527">
        <v>3960</v>
      </c>
      <c r="H21" s="549">
        <f>Tabla77[[#This Row],[2017]]/Tabla77[[#This Row],[2016]]-1</f>
        <v>0.21435142594296219</v>
      </c>
    </row>
    <row r="22" spans="1:8" ht="14.1" customHeight="1">
      <c r="A22" s="526" t="s">
        <v>16</v>
      </c>
      <c r="B22" s="527">
        <v>17438</v>
      </c>
      <c r="C22" s="527">
        <v>11054</v>
      </c>
      <c r="D22" s="527">
        <v>5796</v>
      </c>
      <c r="E22" s="527">
        <v>2680</v>
      </c>
      <c r="F22" s="527">
        <v>2090</v>
      </c>
      <c r="G22" s="527">
        <v>9869</v>
      </c>
      <c r="H22" s="549">
        <f>Tabla77[[#This Row],[2017]]/Tabla77[[#This Row],[2016]]-1</f>
        <v>3.72200956937799</v>
      </c>
    </row>
    <row r="23" spans="1:8" ht="14.1" customHeight="1">
      <c r="A23" s="526" t="s">
        <v>17</v>
      </c>
      <c r="B23" s="527">
        <v>13884</v>
      </c>
      <c r="C23" s="527">
        <v>12186</v>
      </c>
      <c r="D23" s="527">
        <v>5638</v>
      </c>
      <c r="E23" s="527">
        <v>500</v>
      </c>
      <c r="F23" s="527">
        <v>1777</v>
      </c>
      <c r="G23" s="527">
        <v>716</v>
      </c>
      <c r="H23" s="549">
        <f>Tabla77[[#This Row],[2017]]/Tabla77[[#This Row],[2016]]-1</f>
        <v>-0.59707371975239165</v>
      </c>
    </row>
    <row r="24" spans="1:8" ht="14.1" customHeight="1">
      <c r="A24" s="526" t="s">
        <v>18</v>
      </c>
      <c r="B24" s="527">
        <v>4285</v>
      </c>
      <c r="C24" s="527">
        <v>3260</v>
      </c>
      <c r="D24" s="527">
        <v>1997</v>
      </c>
      <c r="E24" s="527">
        <v>578</v>
      </c>
      <c r="F24" s="527">
        <v>446</v>
      </c>
      <c r="G24" s="527">
        <v>833</v>
      </c>
      <c r="H24" s="549">
        <f>Tabla77[[#This Row],[2017]]/Tabla77[[#This Row],[2016]]-1</f>
        <v>0.86771300448430488</v>
      </c>
    </row>
    <row r="25" spans="1:8" ht="14.1" customHeight="1">
      <c r="A25" s="526" t="s">
        <v>19</v>
      </c>
      <c r="B25" s="527">
        <v>9014</v>
      </c>
      <c r="C25" s="527">
        <v>7093</v>
      </c>
      <c r="D25" s="527">
        <v>2625</v>
      </c>
      <c r="E25" s="527">
        <v>717</v>
      </c>
      <c r="F25" s="527">
        <v>836</v>
      </c>
      <c r="G25" s="527">
        <v>2362</v>
      </c>
      <c r="H25" s="549">
        <f>Tabla77[[#This Row],[2017]]/Tabla77[[#This Row],[2016]]-1</f>
        <v>1.8253588516746411</v>
      </c>
    </row>
    <row r="26" spans="1:8" ht="14.1" customHeight="1">
      <c r="A26" s="526" t="s">
        <v>20</v>
      </c>
      <c r="B26" s="527">
        <v>33636</v>
      </c>
      <c r="C26" s="527">
        <v>22717</v>
      </c>
      <c r="D26" s="527">
        <v>22282</v>
      </c>
      <c r="E26" s="527">
        <v>30302</v>
      </c>
      <c r="F26" s="527">
        <v>14908</v>
      </c>
      <c r="G26" s="527">
        <v>8486</v>
      </c>
      <c r="H26" s="549">
        <f>Tabla77[[#This Row],[2017]]/Tabla77[[#This Row],[2016]]-1</f>
        <v>-0.43077542259189694</v>
      </c>
    </row>
    <row r="27" spans="1:8" ht="14.1" customHeight="1">
      <c r="A27" s="526" t="s">
        <v>21</v>
      </c>
      <c r="B27" s="527">
        <v>4454</v>
      </c>
      <c r="C27" s="527">
        <v>4631</v>
      </c>
      <c r="D27" s="527">
        <v>2933</v>
      </c>
      <c r="E27" s="527">
        <v>1571</v>
      </c>
      <c r="F27" s="527">
        <v>1707</v>
      </c>
      <c r="G27" s="527">
        <v>1480</v>
      </c>
      <c r="H27" s="549">
        <f>Tabla77[[#This Row],[2017]]/Tabla77[[#This Row],[2016]]-1</f>
        <v>-0.13298183948447573</v>
      </c>
    </row>
    <row r="28" spans="1:8" ht="14.1" customHeight="1">
      <c r="A28" s="526" t="s">
        <v>22</v>
      </c>
      <c r="B28" s="527">
        <v>2326</v>
      </c>
      <c r="C28" s="527">
        <v>2670</v>
      </c>
      <c r="D28" s="527">
        <v>2003</v>
      </c>
      <c r="E28" s="527">
        <v>599</v>
      </c>
      <c r="F28" s="527">
        <v>839</v>
      </c>
      <c r="G28" s="527">
        <v>1175</v>
      </c>
      <c r="H28" s="549">
        <f>Tabla77[[#This Row],[2017]]/Tabla77[[#This Row],[2016]]-1</f>
        <v>0.40047675804529193</v>
      </c>
    </row>
    <row r="29" spans="1:8" ht="14.1" customHeight="1">
      <c r="A29" s="526" t="s">
        <v>23</v>
      </c>
      <c r="B29" s="527">
        <v>34114</v>
      </c>
      <c r="C29" s="527">
        <v>23920</v>
      </c>
      <c r="D29" s="527">
        <v>13630</v>
      </c>
      <c r="E29" s="527">
        <v>4643</v>
      </c>
      <c r="F29" s="527">
        <v>5689</v>
      </c>
      <c r="G29" s="527">
        <v>8294</v>
      </c>
      <c r="H29" s="549">
        <f>Tabla77[[#This Row],[2017]]/Tabla77[[#This Row],[2016]]-1</f>
        <v>0.45790121286693619</v>
      </c>
    </row>
    <row r="30" spans="1:8" ht="14.1" customHeight="1">
      <c r="A30" s="526" t="s">
        <v>24</v>
      </c>
      <c r="B30" s="527">
        <v>44733</v>
      </c>
      <c r="C30" s="527">
        <v>36420</v>
      </c>
      <c r="D30" s="527">
        <v>25771</v>
      </c>
      <c r="E30" s="527">
        <v>17410</v>
      </c>
      <c r="F30" s="527">
        <v>10044</v>
      </c>
      <c r="G30" s="527">
        <v>14747</v>
      </c>
      <c r="H30" s="549">
        <f>Tabla77[[#This Row],[2017]]/Tabla77[[#This Row],[2016]]-1</f>
        <v>0.46823974512146549</v>
      </c>
    </row>
    <row r="31" spans="1:8" ht="14.1" customHeight="1">
      <c r="A31" s="526" t="s">
        <v>25</v>
      </c>
      <c r="B31" s="527">
        <v>7708</v>
      </c>
      <c r="C31" s="527">
        <v>6714</v>
      </c>
      <c r="D31" s="527">
        <v>4341</v>
      </c>
      <c r="E31" s="527">
        <v>1758</v>
      </c>
      <c r="F31" s="527">
        <v>1852</v>
      </c>
      <c r="G31" s="527">
        <v>3982</v>
      </c>
      <c r="H31" s="549">
        <f>Tabla77[[#This Row],[2017]]/Tabla77[[#This Row],[2016]]-1</f>
        <v>1.1501079913606911</v>
      </c>
    </row>
    <row r="32" spans="1:8" ht="14.1" customHeight="1">
      <c r="A32" s="526" t="s">
        <v>26</v>
      </c>
      <c r="B32" s="527">
        <v>5342</v>
      </c>
      <c r="C32" s="527">
        <v>4512</v>
      </c>
      <c r="D32" s="527">
        <v>2026</v>
      </c>
      <c r="E32" s="527">
        <v>3377</v>
      </c>
      <c r="F32" s="527">
        <v>902</v>
      </c>
      <c r="G32" s="527">
        <v>4191</v>
      </c>
      <c r="H32" s="549">
        <f>Tabla77[[#This Row],[2017]]/Tabla77[[#This Row],[2016]]-1</f>
        <v>3.6463414634146343</v>
      </c>
    </row>
    <row r="33" spans="1:8" ht="14.1" customHeight="1">
      <c r="A33" s="526" t="s">
        <v>27</v>
      </c>
      <c r="B33" s="527">
        <v>1997</v>
      </c>
      <c r="C33" s="527">
        <v>1860</v>
      </c>
      <c r="D33" s="527">
        <v>978</v>
      </c>
      <c r="E33" s="527">
        <v>289</v>
      </c>
      <c r="F33" s="527">
        <v>609</v>
      </c>
      <c r="G33" s="527">
        <v>629</v>
      </c>
      <c r="H33" s="549">
        <f>Tabla77[[#This Row],[2017]]/Tabla77[[#This Row],[2016]]-1</f>
        <v>3.284072249589487E-2</v>
      </c>
    </row>
    <row r="34" spans="1:8" ht="14.1" customHeight="1">
      <c r="A34" s="526" t="s">
        <v>28</v>
      </c>
      <c r="B34" s="527">
        <v>57312</v>
      </c>
      <c r="C34" s="527">
        <v>44762</v>
      </c>
      <c r="D34" s="527">
        <v>42589</v>
      </c>
      <c r="E34" s="527">
        <v>32438</v>
      </c>
      <c r="F34" s="527">
        <v>44247</v>
      </c>
      <c r="G34" s="527">
        <v>38367</v>
      </c>
      <c r="H34" s="549">
        <f>Tabla77[[#This Row],[2017]]/Tabla77[[#This Row],[2016]]-1</f>
        <v>-0.13289036544850497</v>
      </c>
    </row>
    <row r="35" spans="1:8" ht="14.1" customHeight="1">
      <c r="A35" s="526" t="s">
        <v>29</v>
      </c>
      <c r="B35" s="527">
        <v>9486</v>
      </c>
      <c r="C35" s="527">
        <v>7054</v>
      </c>
      <c r="D35" s="527">
        <v>4857</v>
      </c>
      <c r="E35" s="527">
        <v>2966</v>
      </c>
      <c r="F35" s="527">
        <v>5771</v>
      </c>
      <c r="G35" s="527">
        <v>4484</v>
      </c>
      <c r="H35" s="549">
        <f>Tabla77[[#This Row],[2017]]/Tabla77[[#This Row],[2016]]-1</f>
        <v>-0.22301160977300294</v>
      </c>
    </row>
    <row r="36" spans="1:8" ht="14.1" customHeight="1">
      <c r="A36" s="526" t="s">
        <v>30</v>
      </c>
      <c r="B36" s="527">
        <v>6562</v>
      </c>
      <c r="C36" s="527">
        <v>4856</v>
      </c>
      <c r="D36" s="527">
        <v>1933</v>
      </c>
      <c r="E36" s="527">
        <v>297</v>
      </c>
      <c r="F36" s="527">
        <v>1056</v>
      </c>
      <c r="G36" s="527">
        <v>1617</v>
      </c>
      <c r="H36" s="549">
        <f>Tabla77[[#This Row],[2017]]/Tabla77[[#This Row],[2016]]-1</f>
        <v>0.53125</v>
      </c>
    </row>
    <row r="37" spans="1:8" ht="14.1" customHeight="1">
      <c r="A37" s="526" t="s">
        <v>31</v>
      </c>
      <c r="B37" s="527">
        <v>12321</v>
      </c>
      <c r="C37" s="527">
        <v>8547</v>
      </c>
      <c r="D37" s="527">
        <v>4110</v>
      </c>
      <c r="E37" s="527">
        <v>140</v>
      </c>
      <c r="F37" s="527">
        <v>101</v>
      </c>
      <c r="G37" s="527">
        <v>210</v>
      </c>
      <c r="H37" s="549">
        <f>Tabla77[[#This Row],[2017]]/Tabla77[[#This Row],[2016]]-1</f>
        <v>1.0792079207920793</v>
      </c>
    </row>
    <row r="38" spans="1:8" ht="14.1" customHeight="1">
      <c r="A38" s="526" t="s">
        <v>32</v>
      </c>
      <c r="B38" s="527">
        <v>10960</v>
      </c>
      <c r="C38" s="527">
        <v>8025</v>
      </c>
      <c r="D38" s="527">
        <v>6288</v>
      </c>
      <c r="E38" s="527">
        <v>2880</v>
      </c>
      <c r="F38" s="527">
        <v>4290</v>
      </c>
      <c r="G38" s="527">
        <v>4791</v>
      </c>
      <c r="H38" s="549">
        <f>Tabla77[[#This Row],[2017]]/Tabla77[[#This Row],[2016]]-1</f>
        <v>0.11678321678321679</v>
      </c>
    </row>
    <row r="39" spans="1:8" ht="14.1" customHeight="1">
      <c r="A39" s="526" t="s">
        <v>33</v>
      </c>
      <c r="B39" s="527">
        <v>11683</v>
      </c>
      <c r="C39" s="527">
        <v>7312</v>
      </c>
      <c r="D39" s="527">
        <v>3570</v>
      </c>
      <c r="E39" s="527">
        <v>774</v>
      </c>
      <c r="F39" s="527">
        <v>331</v>
      </c>
      <c r="G39" s="527">
        <v>410</v>
      </c>
      <c r="H39" s="549">
        <f>Tabla77[[#This Row],[2017]]/Tabla77[[#This Row],[2016]]-1</f>
        <v>0.23867069486404824</v>
      </c>
    </row>
    <row r="40" spans="1:8" ht="14.1" customHeight="1">
      <c r="A40" s="526" t="s">
        <v>34</v>
      </c>
      <c r="B40" s="527">
        <v>15470</v>
      </c>
      <c r="C40" s="527">
        <v>11874</v>
      </c>
      <c r="D40" s="527">
        <v>10087</v>
      </c>
      <c r="E40" s="527">
        <v>5816</v>
      </c>
      <c r="F40" s="527">
        <v>7200</v>
      </c>
      <c r="G40" s="527">
        <v>7657</v>
      </c>
      <c r="H40" s="549">
        <f>Tabla77[[#This Row],[2017]]/Tabla77[[#This Row],[2016]]-1</f>
        <v>6.3472222222222152E-2</v>
      </c>
    </row>
    <row r="41" spans="1:8" ht="14.1" customHeight="1">
      <c r="A41" s="526" t="s">
        <v>35</v>
      </c>
      <c r="B41" s="527">
        <v>4008</v>
      </c>
      <c r="C41" s="527">
        <v>3145</v>
      </c>
      <c r="D41" s="527">
        <v>1647</v>
      </c>
      <c r="E41" s="527">
        <v>682</v>
      </c>
      <c r="F41" s="527">
        <v>1976</v>
      </c>
      <c r="G41" s="527">
        <v>1011</v>
      </c>
      <c r="H41" s="549">
        <f>Tabla77[[#This Row],[2017]]/Tabla77[[#This Row],[2016]]-1</f>
        <v>-0.48836032388663964</v>
      </c>
    </row>
    <row r="42" spans="1:8" ht="14.1" customHeight="1">
      <c r="A42" s="526" t="s">
        <v>36</v>
      </c>
      <c r="B42" s="527">
        <v>20257</v>
      </c>
      <c r="C42" s="527">
        <v>16612</v>
      </c>
      <c r="D42" s="527">
        <v>11238</v>
      </c>
      <c r="E42" s="527">
        <v>5910</v>
      </c>
      <c r="F42" s="527">
        <v>3556</v>
      </c>
      <c r="G42" s="527">
        <v>10735</v>
      </c>
      <c r="H42" s="549">
        <f>Tabla77[[#This Row],[2017]]/Tabla77[[#This Row],[2016]]-1</f>
        <v>2.018841394825647</v>
      </c>
    </row>
    <row r="43" spans="1:8" ht="14.1" customHeight="1">
      <c r="A43" s="526" t="s">
        <v>37</v>
      </c>
      <c r="B43" s="527">
        <v>2039</v>
      </c>
      <c r="C43" s="527">
        <v>1385</v>
      </c>
      <c r="D43" s="527">
        <v>740</v>
      </c>
      <c r="E43" s="527">
        <v>19</v>
      </c>
      <c r="F43" s="527">
        <v>59</v>
      </c>
      <c r="G43" s="527">
        <v>1455</v>
      </c>
      <c r="H43" s="549">
        <f>Tabla77[[#This Row],[2017]]/Tabla77[[#This Row],[2016]]-1</f>
        <v>23.661016949152543</v>
      </c>
    </row>
    <row r="44" spans="1:8" ht="14.1" customHeight="1">
      <c r="A44" s="526" t="s">
        <v>38</v>
      </c>
      <c r="B44" s="527">
        <v>14349</v>
      </c>
      <c r="C44" s="527">
        <v>10384</v>
      </c>
      <c r="D44" s="527">
        <v>7761</v>
      </c>
      <c r="E44" s="527">
        <v>4165</v>
      </c>
      <c r="F44" s="527">
        <v>5370</v>
      </c>
      <c r="G44" s="527">
        <v>5496</v>
      </c>
      <c r="H44" s="549">
        <f>Tabla77[[#This Row],[2017]]/Tabla77[[#This Row],[2016]]-1</f>
        <v>2.346368715083802E-2</v>
      </c>
    </row>
    <row r="45" spans="1:8" ht="14.1" customHeight="1">
      <c r="A45" s="526" t="s">
        <v>39</v>
      </c>
      <c r="B45" s="527">
        <v>7244</v>
      </c>
      <c r="C45" s="527">
        <v>7791</v>
      </c>
      <c r="D45" s="527">
        <v>5669</v>
      </c>
      <c r="E45" s="527">
        <v>2172</v>
      </c>
      <c r="F45" s="527">
        <v>3318</v>
      </c>
      <c r="G45" s="527">
        <v>4545</v>
      </c>
      <c r="H45" s="549">
        <f>Tabla77[[#This Row],[2017]]/Tabla77[[#This Row],[2016]]-1</f>
        <v>0.36980108499095832</v>
      </c>
    </row>
    <row r="46" spans="1:8" ht="14.1" customHeight="1">
      <c r="A46" s="526" t="s">
        <v>40</v>
      </c>
      <c r="B46" s="527">
        <v>2900</v>
      </c>
      <c r="C46" s="527">
        <v>2125</v>
      </c>
      <c r="D46" s="527">
        <v>2318</v>
      </c>
      <c r="E46" s="527">
        <v>1767</v>
      </c>
      <c r="F46" s="527">
        <v>543</v>
      </c>
      <c r="G46" s="527">
        <v>2319</v>
      </c>
      <c r="H46" s="549">
        <f>Tabla77[[#This Row],[2017]]/Tabla77[[#This Row],[2016]]-1</f>
        <v>3.2707182320441985</v>
      </c>
    </row>
    <row r="47" spans="1:8" ht="13.5" customHeight="1">
      <c r="A47" s="530" t="s">
        <v>41</v>
      </c>
      <c r="B47" s="531">
        <f>SUBTOTAL(109,B17:B46)</f>
        <v>391422</v>
      </c>
      <c r="C47" s="531">
        <f t="shared" ref="C47:G47" si="0">SUBTOTAL(109,C17:C46)</f>
        <v>298624</v>
      </c>
      <c r="D47" s="531">
        <f t="shared" si="0"/>
        <v>209203</v>
      </c>
      <c r="E47" s="531">
        <f t="shared" si="0"/>
        <v>135309</v>
      </c>
      <c r="F47" s="531">
        <f t="shared" si="0"/>
        <v>128708</v>
      </c>
      <c r="G47" s="531">
        <f t="shared" si="0"/>
        <v>151548</v>
      </c>
      <c r="H47" s="578">
        <f>Tabla77[[#This Row],[2017]]/Tabla77[[#This Row],[2016]]-1</f>
        <v>0.17745594679429399</v>
      </c>
    </row>
    <row r="48" spans="1:8" s="286" customFormat="1" ht="13.5" customHeight="1">
      <c r="A48" s="526" t="s">
        <v>393</v>
      </c>
      <c r="B48" s="527"/>
      <c r="C48" s="527"/>
      <c r="D48" s="527"/>
      <c r="E48" s="527"/>
      <c r="F48" s="527">
        <v>2273</v>
      </c>
      <c r="G48" s="527">
        <v>3330</v>
      </c>
      <c r="H48" s="549">
        <f>Tabla77[[#This Row],[2017]]/Tabla77[[#This Row],[2016]]-1</f>
        <v>0.46502419709634846</v>
      </c>
    </row>
    <row r="49" spans="1:8">
      <c r="A49" s="526" t="s">
        <v>78</v>
      </c>
      <c r="B49" s="527">
        <v>22808</v>
      </c>
      <c r="C49" s="527">
        <v>20448</v>
      </c>
      <c r="D49" s="527">
        <v>15276</v>
      </c>
      <c r="E49" s="527">
        <v>8979</v>
      </c>
      <c r="F49" s="527">
        <v>9656</v>
      </c>
      <c r="G49" s="527">
        <v>10792</v>
      </c>
      <c r="H49" s="549">
        <f>Tabla77[[#This Row],[2017]]/Tabla77[[#This Row],[2016]]-1</f>
        <v>0.11764705882352944</v>
      </c>
    </row>
    <row r="50" spans="1:8">
      <c r="A50" s="526" t="s">
        <v>43</v>
      </c>
      <c r="B50" s="527">
        <v>2163</v>
      </c>
      <c r="C50" s="527">
        <v>2817</v>
      </c>
      <c r="D50" s="527">
        <v>2196</v>
      </c>
      <c r="E50" s="527">
        <v>2327</v>
      </c>
      <c r="F50" s="527">
        <v>2334</v>
      </c>
      <c r="G50" s="527">
        <v>2055</v>
      </c>
      <c r="H50" s="549">
        <f>Tabla77[[#This Row],[2017]]/Tabla77[[#This Row],[2016]]-1</f>
        <v>-0.11953727506426737</v>
      </c>
    </row>
    <row r="51" spans="1:8">
      <c r="A51" s="436" t="s">
        <v>44</v>
      </c>
      <c r="B51" s="551">
        <f t="shared" ref="B51:E51" si="1">B48+B49+B50</f>
        <v>24971</v>
      </c>
      <c r="C51" s="551">
        <f t="shared" si="1"/>
        <v>23265</v>
      </c>
      <c r="D51" s="551">
        <f t="shared" si="1"/>
        <v>17472</v>
      </c>
      <c r="E51" s="551">
        <f t="shared" si="1"/>
        <v>11306</v>
      </c>
      <c r="F51" s="551">
        <f>F48+F49+F50</f>
        <v>14263</v>
      </c>
      <c r="G51" s="551">
        <f>G48+G49+G50</f>
        <v>16177</v>
      </c>
      <c r="H51" s="578">
        <f>Tabla77[[#This Row],[2017]]/Tabla77[[#This Row],[2016]]-1</f>
        <v>0.13419336745425237</v>
      </c>
    </row>
    <row r="52" spans="1:8">
      <c r="A52" s="477" t="s">
        <v>408</v>
      </c>
      <c r="B52" s="58"/>
      <c r="C52" s="58"/>
      <c r="D52" s="58"/>
      <c r="E52" s="58"/>
      <c r="F52" s="58"/>
      <c r="G52" s="58"/>
      <c r="H52" s="478"/>
    </row>
    <row r="53" spans="1:8" ht="15.75">
      <c r="A53" s="10"/>
      <c r="B53" s="10"/>
      <c r="C53" s="10"/>
      <c r="D53" s="10"/>
      <c r="E53" s="10"/>
      <c r="F53" s="10"/>
      <c r="G53" s="26"/>
      <c r="H53" s="10"/>
    </row>
    <row r="54" spans="1:8" ht="15.75">
      <c r="A54" s="10"/>
      <c r="B54" s="10"/>
      <c r="C54" s="10"/>
      <c r="D54" s="10"/>
      <c r="E54" s="10"/>
      <c r="F54" s="10"/>
      <c r="G54" s="10"/>
      <c r="H54" s="10"/>
    </row>
    <row r="55" spans="1:8" ht="15.75">
      <c r="A55" s="10"/>
      <c r="B55" s="10"/>
      <c r="C55" s="10"/>
      <c r="D55" s="10"/>
      <c r="E55" s="10"/>
      <c r="F55" s="10"/>
      <c r="G55" s="10"/>
      <c r="H55" s="10"/>
    </row>
    <row r="56" spans="1:8" ht="15.75">
      <c r="A56" s="10"/>
      <c r="B56" s="10"/>
      <c r="C56" s="10"/>
      <c r="D56" s="10"/>
      <c r="E56" s="10"/>
      <c r="F56" s="10"/>
      <c r="G56" s="10"/>
      <c r="H56" s="10"/>
    </row>
    <row r="57" spans="1:8" ht="15.75">
      <c r="A57" s="10"/>
      <c r="B57" s="10"/>
      <c r="C57" s="10"/>
      <c r="D57" s="10"/>
      <c r="E57" s="10"/>
      <c r="F57" s="10"/>
      <c r="G57" s="10"/>
      <c r="H57" s="10"/>
    </row>
    <row r="58" spans="1:8" ht="15.75">
      <c r="A58" s="10"/>
      <c r="B58" s="10"/>
      <c r="C58" s="10"/>
      <c r="D58" s="10"/>
      <c r="E58" s="10"/>
      <c r="F58" s="10"/>
      <c r="G58" s="10"/>
      <c r="H58" s="10"/>
    </row>
    <row r="59" spans="1:8" ht="15.75">
      <c r="A59" s="10"/>
      <c r="B59" s="10"/>
      <c r="C59" s="10"/>
      <c r="D59" s="10"/>
      <c r="E59" s="10"/>
      <c r="F59" s="10"/>
      <c r="G59" s="10"/>
      <c r="H59" s="10"/>
    </row>
    <row r="60" spans="1:8" ht="15.75">
      <c r="A60" s="10"/>
      <c r="B60" s="10"/>
      <c r="C60" s="10"/>
      <c r="D60" s="10"/>
      <c r="E60" s="10"/>
      <c r="F60" s="10"/>
      <c r="G60" s="10"/>
      <c r="H60" s="10"/>
    </row>
    <row r="61" spans="1:8" ht="15.75">
      <c r="A61" s="10"/>
      <c r="B61" s="10"/>
      <c r="C61" s="10"/>
      <c r="D61" s="10"/>
      <c r="E61" s="10"/>
      <c r="F61" s="10"/>
      <c r="G61" s="10"/>
      <c r="H61" s="10"/>
    </row>
    <row r="62" spans="1:8" ht="15.75">
      <c r="A62" s="10"/>
      <c r="B62" s="10"/>
      <c r="C62" s="10"/>
      <c r="D62" s="10"/>
      <c r="E62" s="10"/>
      <c r="F62" s="10"/>
      <c r="G62" s="10"/>
      <c r="H62" s="10"/>
    </row>
    <row r="63" spans="1:8" ht="15.75">
      <c r="A63" s="10"/>
      <c r="B63" s="10"/>
      <c r="C63" s="10"/>
      <c r="D63" s="10"/>
      <c r="E63" s="10"/>
      <c r="F63" s="10"/>
      <c r="G63" s="10"/>
      <c r="H63" s="10"/>
    </row>
    <row r="64" spans="1:8" ht="15.75">
      <c r="A64" s="10"/>
      <c r="B64" s="10"/>
      <c r="C64" s="10"/>
      <c r="D64" s="10"/>
      <c r="E64" s="10"/>
      <c r="F64" s="10"/>
      <c r="G64" s="10"/>
      <c r="H64" s="10"/>
    </row>
    <row r="65" spans="1:8" ht="15.75">
      <c r="A65" s="10"/>
      <c r="B65" s="10"/>
      <c r="C65" s="10"/>
      <c r="D65" s="10"/>
      <c r="E65" s="10"/>
      <c r="F65" s="10"/>
      <c r="G65" s="10"/>
      <c r="H65" s="10"/>
    </row>
    <row r="66" spans="1:8" ht="15.75">
      <c r="A66" s="10"/>
      <c r="B66" s="10"/>
      <c r="C66" s="10"/>
      <c r="D66" s="10"/>
      <c r="E66" s="10"/>
      <c r="F66" s="10"/>
      <c r="G66" s="10"/>
      <c r="H66" s="10"/>
    </row>
    <row r="67" spans="1:8" ht="15.75">
      <c r="A67" s="10"/>
      <c r="B67" s="10"/>
      <c r="C67" s="10"/>
      <c r="D67" s="10"/>
      <c r="E67" s="10"/>
      <c r="F67" s="10"/>
      <c r="G67" s="10"/>
      <c r="H67" s="10"/>
    </row>
    <row r="68" spans="1:8" ht="15.75">
      <c r="A68" s="10"/>
      <c r="B68" s="10"/>
      <c r="C68" s="10"/>
      <c r="D68" s="10"/>
      <c r="E68" s="10"/>
      <c r="F68" s="10"/>
      <c r="G68" s="10"/>
      <c r="H68" s="10"/>
    </row>
    <row r="69" spans="1:8" ht="15.75">
      <c r="A69" s="10"/>
      <c r="B69" s="10"/>
      <c r="C69" s="10"/>
      <c r="D69" s="10"/>
      <c r="E69" s="10"/>
      <c r="F69" s="10"/>
      <c r="G69" s="10"/>
      <c r="H69" s="10"/>
    </row>
    <row r="70" spans="1:8" ht="15.75">
      <c r="A70" s="10"/>
      <c r="B70" s="10"/>
      <c r="C70" s="10"/>
      <c r="D70" s="10"/>
      <c r="E70" s="10"/>
      <c r="F70" s="10"/>
      <c r="G70" s="10"/>
      <c r="H70" s="10"/>
    </row>
    <row r="71" spans="1:8" ht="15.75">
      <c r="A71" s="10"/>
      <c r="B71" s="10"/>
      <c r="C71" s="10"/>
      <c r="D71" s="10"/>
      <c r="E71" s="10"/>
      <c r="F71" s="10"/>
      <c r="G71" s="10"/>
      <c r="H71" s="10"/>
    </row>
    <row r="72" spans="1:8" ht="15.75">
      <c r="A72" s="10"/>
      <c r="B72" s="10"/>
      <c r="C72" s="10"/>
      <c r="D72" s="10"/>
      <c r="E72" s="10"/>
      <c r="F72" s="10"/>
      <c r="G72" s="10"/>
      <c r="H72" s="10"/>
    </row>
    <row r="73" spans="1:8" ht="15.75">
      <c r="A73" s="10"/>
      <c r="B73" s="10"/>
      <c r="C73" s="10"/>
      <c r="D73" s="10"/>
      <c r="E73" s="10"/>
      <c r="F73" s="10"/>
      <c r="G73" s="10"/>
      <c r="H73" s="10"/>
    </row>
    <row r="74" spans="1:8" ht="15.75">
      <c r="A74" s="10"/>
      <c r="B74" s="10"/>
      <c r="C74" s="10"/>
      <c r="D74" s="10"/>
      <c r="E74" s="10"/>
      <c r="F74" s="10"/>
      <c r="G74" s="10"/>
      <c r="H74" s="10"/>
    </row>
    <row r="75" spans="1:8" ht="15.75">
      <c r="A75" s="10"/>
      <c r="B75" s="10"/>
      <c r="C75" s="10"/>
      <c r="D75" s="10"/>
      <c r="E75" s="10"/>
      <c r="F75" s="10"/>
      <c r="G75" s="10"/>
      <c r="H75" s="10"/>
    </row>
    <row r="76" spans="1:8" ht="15.75">
      <c r="A76" s="10"/>
      <c r="B76" s="10"/>
      <c r="C76" s="10"/>
      <c r="D76" s="10"/>
      <c r="E76" s="10"/>
      <c r="F76" s="10"/>
      <c r="G76" s="10"/>
      <c r="H76" s="10"/>
    </row>
    <row r="77" spans="1:8" ht="15.75">
      <c r="A77" s="10"/>
      <c r="B77" s="10"/>
      <c r="C77" s="10"/>
      <c r="D77" s="10"/>
      <c r="E77" s="10"/>
      <c r="F77" s="10"/>
      <c r="G77" s="10"/>
      <c r="H77" s="10"/>
    </row>
    <row r="78" spans="1:8" ht="15.75">
      <c r="A78" s="10"/>
      <c r="B78" s="10"/>
      <c r="C78" s="10"/>
      <c r="D78" s="10"/>
      <c r="E78" s="10"/>
      <c r="F78" s="10"/>
      <c r="G78" s="10"/>
      <c r="H78" s="10"/>
    </row>
    <row r="79" spans="1:8" ht="15.75">
      <c r="A79" s="10"/>
      <c r="B79" s="10"/>
      <c r="C79" s="10"/>
      <c r="D79" s="10"/>
      <c r="E79" s="10"/>
      <c r="F79" s="10"/>
      <c r="G79" s="10"/>
      <c r="H79" s="10"/>
    </row>
    <row r="80" spans="1:8" ht="15.75">
      <c r="A80" s="10"/>
      <c r="B80" s="10"/>
      <c r="C80" s="10"/>
      <c r="D80" s="10"/>
      <c r="E80" s="10"/>
      <c r="F80" s="10"/>
      <c r="G80" s="10"/>
      <c r="H80" s="10"/>
    </row>
    <row r="81" spans="1:8" ht="15.75">
      <c r="A81" s="10"/>
      <c r="B81" s="10"/>
      <c r="C81" s="10"/>
      <c r="D81" s="10"/>
      <c r="E81" s="10"/>
      <c r="F81" s="10"/>
      <c r="G81" s="10"/>
      <c r="H81" s="10"/>
    </row>
    <row r="82" spans="1:8" ht="15.75">
      <c r="A82" s="10"/>
      <c r="B82" s="10"/>
      <c r="C82" s="10"/>
      <c r="D82" s="10"/>
      <c r="E82" s="10"/>
      <c r="F82" s="10"/>
      <c r="G82" s="10"/>
      <c r="H82" s="10"/>
    </row>
    <row r="83" spans="1:8" ht="15.75">
      <c r="A83" s="10"/>
      <c r="B83" s="10"/>
      <c r="C83" s="10"/>
      <c r="D83" s="10"/>
      <c r="E83" s="10"/>
      <c r="F83" s="10"/>
      <c r="G83" s="10"/>
      <c r="H83" s="10"/>
    </row>
    <row r="84" spans="1:8" ht="15.75">
      <c r="A84" s="10"/>
      <c r="B84" s="10"/>
      <c r="C84" s="10"/>
      <c r="D84" s="10"/>
      <c r="E84" s="10"/>
      <c r="F84" s="10"/>
      <c r="G84" s="10"/>
      <c r="H84" s="10"/>
    </row>
    <row r="85" spans="1:8" ht="15.75">
      <c r="A85" s="10"/>
      <c r="B85" s="10"/>
      <c r="C85" s="10"/>
      <c r="D85" s="10"/>
      <c r="E85" s="10"/>
      <c r="F85" s="10"/>
      <c r="G85" s="10"/>
      <c r="H85" s="10"/>
    </row>
    <row r="86" spans="1:8" ht="15.75">
      <c r="A86" s="10"/>
      <c r="B86" s="10"/>
      <c r="C86" s="10"/>
      <c r="D86" s="10"/>
      <c r="E86" s="10"/>
      <c r="F86" s="10"/>
      <c r="G86" s="10"/>
      <c r="H86" s="10"/>
    </row>
    <row r="87" spans="1:8" ht="15.75">
      <c r="A87" s="10"/>
      <c r="B87" s="10"/>
      <c r="C87" s="10"/>
      <c r="D87" s="10"/>
      <c r="E87" s="10"/>
      <c r="F87" s="10"/>
      <c r="G87" s="10"/>
      <c r="H87" s="10"/>
    </row>
    <row r="88" spans="1:8" ht="15.75">
      <c r="A88" s="10"/>
      <c r="B88" s="10"/>
      <c r="C88" s="10"/>
      <c r="D88" s="10"/>
      <c r="E88" s="10"/>
      <c r="F88" s="10"/>
      <c r="G88" s="10"/>
      <c r="H88" s="10"/>
    </row>
    <row r="89" spans="1:8" ht="15.75">
      <c r="A89" s="10"/>
      <c r="B89" s="10"/>
      <c r="C89" s="10"/>
      <c r="D89" s="10"/>
      <c r="E89" s="10"/>
      <c r="F89" s="10"/>
      <c r="G89" s="10"/>
      <c r="H89" s="10"/>
    </row>
    <row r="90" spans="1:8" ht="15.75">
      <c r="A90" s="10"/>
      <c r="B90" s="10"/>
      <c r="C90" s="10"/>
      <c r="D90" s="10"/>
      <c r="E90" s="10"/>
      <c r="F90" s="10"/>
      <c r="G90" s="10"/>
      <c r="H90" s="10"/>
    </row>
    <row r="91" spans="1:8" ht="15.75">
      <c r="A91" s="10"/>
      <c r="B91" s="10"/>
      <c r="C91" s="10"/>
      <c r="D91" s="10"/>
      <c r="E91" s="10"/>
      <c r="F91" s="10"/>
      <c r="G91" s="10"/>
      <c r="H91" s="10"/>
    </row>
    <row r="92" spans="1:8" ht="15.75">
      <c r="A92" s="10"/>
      <c r="B92" s="10"/>
      <c r="C92" s="10"/>
      <c r="D92" s="10"/>
      <c r="E92" s="10"/>
      <c r="F92" s="10"/>
      <c r="G92" s="10"/>
      <c r="H92" s="10"/>
    </row>
    <row r="93" spans="1:8" ht="15.75">
      <c r="A93" s="10"/>
      <c r="B93" s="10"/>
      <c r="C93" s="10"/>
      <c r="D93" s="10"/>
      <c r="E93" s="10"/>
      <c r="F93" s="10"/>
      <c r="G93" s="10"/>
      <c r="H93" s="10"/>
    </row>
    <row r="94" spans="1:8" ht="15.75">
      <c r="A94" s="10"/>
      <c r="B94" s="10"/>
      <c r="C94" s="10"/>
      <c r="D94" s="10"/>
      <c r="E94" s="10"/>
      <c r="F94" s="10"/>
      <c r="G94" s="10"/>
      <c r="H94" s="10"/>
    </row>
    <row r="95" spans="1:8" ht="15.75">
      <c r="A95" s="10"/>
      <c r="B95" s="10"/>
      <c r="C95" s="10"/>
      <c r="D95" s="10"/>
      <c r="E95" s="10"/>
      <c r="F95" s="10"/>
      <c r="G95" s="10"/>
      <c r="H95" s="10"/>
    </row>
    <row r="96" spans="1:8" ht="15.75">
      <c r="A96" s="10"/>
      <c r="B96" s="10"/>
      <c r="C96" s="10"/>
      <c r="D96" s="10"/>
      <c r="E96" s="10"/>
      <c r="F96" s="10"/>
      <c r="G96" s="10"/>
      <c r="H96" s="10"/>
    </row>
    <row r="97" spans="1:8" ht="15.75">
      <c r="A97" s="10"/>
      <c r="B97" s="10"/>
      <c r="C97" s="10"/>
      <c r="D97" s="10"/>
      <c r="E97" s="10"/>
      <c r="F97" s="10"/>
      <c r="G97" s="10"/>
      <c r="H97" s="10"/>
    </row>
    <row r="98" spans="1:8" ht="15.75">
      <c r="A98" s="10"/>
      <c r="B98" s="10"/>
      <c r="C98" s="10"/>
      <c r="D98" s="10"/>
      <c r="E98" s="10"/>
      <c r="F98" s="10"/>
      <c r="G98" s="10"/>
      <c r="H98" s="10"/>
    </row>
    <row r="99" spans="1:8" ht="15.75">
      <c r="A99" s="10"/>
      <c r="B99" s="10"/>
      <c r="C99" s="10"/>
      <c r="D99" s="10"/>
      <c r="E99" s="10"/>
      <c r="F99" s="10"/>
      <c r="G99" s="10"/>
      <c r="H99" s="10"/>
    </row>
    <row r="100" spans="1:8" ht="15.75">
      <c r="A100" s="10"/>
      <c r="B100" s="10"/>
      <c r="C100" s="10"/>
      <c r="D100" s="10"/>
      <c r="E100" s="10"/>
      <c r="F100" s="10"/>
      <c r="G100" s="10"/>
      <c r="H100" s="10"/>
    </row>
    <row r="101" spans="1:8" ht="15.75">
      <c r="A101" s="10"/>
      <c r="B101" s="10"/>
      <c r="C101" s="10"/>
      <c r="D101" s="10"/>
      <c r="E101" s="10"/>
      <c r="F101" s="10"/>
      <c r="G101" s="10"/>
      <c r="H101" s="10"/>
    </row>
    <row r="102" spans="1:8" ht="15.75">
      <c r="A102" s="10"/>
      <c r="B102" s="10"/>
      <c r="C102" s="10"/>
      <c r="D102" s="10"/>
      <c r="E102" s="10"/>
      <c r="F102" s="10"/>
      <c r="G102" s="10"/>
      <c r="H102" s="10"/>
    </row>
    <row r="103" spans="1:8" ht="15.75">
      <c r="A103" s="10"/>
      <c r="B103" s="10"/>
      <c r="C103" s="10"/>
      <c r="D103" s="10"/>
      <c r="E103" s="10"/>
      <c r="F103" s="10"/>
      <c r="G103" s="10"/>
      <c r="H103" s="10"/>
    </row>
    <row r="104" spans="1:8" ht="15.75">
      <c r="A104" s="10"/>
      <c r="B104" s="10"/>
      <c r="C104" s="10"/>
      <c r="D104" s="10"/>
      <c r="E104" s="10"/>
      <c r="F104" s="10"/>
      <c r="G104" s="10"/>
      <c r="H104" s="10"/>
    </row>
    <row r="105" spans="1:8" ht="15.75">
      <c r="A105" s="10"/>
      <c r="B105" s="10"/>
      <c r="C105" s="10"/>
      <c r="D105" s="10"/>
      <c r="E105" s="10"/>
      <c r="F105" s="10"/>
      <c r="G105" s="10"/>
      <c r="H105" s="10"/>
    </row>
    <row r="106" spans="1:8" ht="15.75">
      <c r="A106" s="10"/>
      <c r="B106" s="10"/>
      <c r="C106" s="10"/>
      <c r="D106" s="10"/>
      <c r="E106" s="10"/>
      <c r="F106" s="10"/>
      <c r="G106" s="10"/>
      <c r="H106" s="10"/>
    </row>
    <row r="107" spans="1:8" ht="15.75">
      <c r="A107" s="10"/>
      <c r="B107" s="10"/>
      <c r="C107" s="10"/>
      <c r="D107" s="10"/>
      <c r="E107" s="10"/>
      <c r="F107" s="10"/>
      <c r="G107" s="10"/>
      <c r="H107" s="10"/>
    </row>
    <row r="108" spans="1:8" ht="15.75">
      <c r="A108" s="10"/>
      <c r="B108" s="10"/>
      <c r="C108" s="10"/>
      <c r="D108" s="10"/>
      <c r="E108" s="10"/>
      <c r="F108" s="10"/>
      <c r="G108" s="10"/>
      <c r="H108" s="10"/>
    </row>
    <row r="109" spans="1:8" ht="15.75">
      <c r="A109" s="10"/>
      <c r="B109" s="10"/>
      <c r="C109" s="10"/>
      <c r="D109" s="10"/>
      <c r="E109" s="10"/>
      <c r="F109" s="10"/>
      <c r="G109" s="10"/>
      <c r="H109" s="10"/>
    </row>
    <row r="110" spans="1:8" ht="15.75">
      <c r="A110" s="10"/>
      <c r="B110" s="10"/>
      <c r="C110" s="10"/>
      <c r="D110" s="10"/>
      <c r="E110" s="10"/>
      <c r="F110" s="10"/>
      <c r="G110" s="10"/>
      <c r="H110" s="10"/>
    </row>
    <row r="111" spans="1:8" ht="15.75">
      <c r="A111" s="10"/>
      <c r="B111" s="10"/>
      <c r="C111" s="10"/>
      <c r="D111" s="10"/>
      <c r="E111" s="10"/>
      <c r="F111" s="10"/>
      <c r="G111" s="10"/>
      <c r="H111" s="10"/>
    </row>
    <row r="112" spans="1:8" ht="15.75">
      <c r="A112" s="10"/>
      <c r="B112" s="10"/>
      <c r="C112" s="10"/>
      <c r="D112" s="10"/>
      <c r="E112" s="10"/>
      <c r="F112" s="10"/>
      <c r="G112" s="10"/>
      <c r="H112" s="10"/>
    </row>
    <row r="113" spans="1:8" ht="15.75">
      <c r="A113" s="10"/>
      <c r="B113" s="10"/>
      <c r="C113" s="10"/>
      <c r="D113" s="10"/>
      <c r="E113" s="10"/>
      <c r="F113" s="10"/>
      <c r="G113" s="10"/>
      <c r="H113" s="10"/>
    </row>
    <row r="114" spans="1:8" ht="15.75">
      <c r="A114" s="10"/>
      <c r="B114" s="10"/>
      <c r="C114" s="10"/>
      <c r="D114" s="10"/>
      <c r="E114" s="10"/>
      <c r="F114" s="10"/>
      <c r="G114" s="10"/>
      <c r="H114" s="10"/>
    </row>
    <row r="115" spans="1:8" ht="15.75">
      <c r="A115" s="10"/>
      <c r="B115" s="10"/>
      <c r="C115" s="10"/>
      <c r="D115" s="10"/>
      <c r="E115" s="10"/>
      <c r="F115" s="10"/>
      <c r="G115" s="10"/>
      <c r="H115" s="10"/>
    </row>
    <row r="116" spans="1:8" ht="15.75">
      <c r="A116" s="10"/>
      <c r="B116" s="10"/>
      <c r="C116" s="10"/>
      <c r="D116" s="10"/>
      <c r="E116" s="10"/>
      <c r="F116" s="10"/>
      <c r="G116" s="10"/>
      <c r="H116" s="10"/>
    </row>
    <row r="117" spans="1:8" ht="15.75">
      <c r="A117" s="10"/>
      <c r="B117" s="10"/>
      <c r="C117" s="10"/>
      <c r="D117" s="10"/>
      <c r="E117" s="10"/>
      <c r="F117" s="10"/>
      <c r="G117" s="10"/>
      <c r="H117" s="10"/>
    </row>
    <row r="118" spans="1:8" ht="15.75">
      <c r="A118" s="10"/>
      <c r="B118" s="10"/>
      <c r="C118" s="10"/>
      <c r="D118" s="10"/>
      <c r="E118" s="10"/>
      <c r="F118" s="10"/>
      <c r="G118" s="10"/>
      <c r="H118" s="10"/>
    </row>
    <row r="119" spans="1:8" ht="15.75">
      <c r="A119" s="10"/>
      <c r="B119" s="10"/>
      <c r="C119" s="10"/>
      <c r="D119" s="10"/>
      <c r="E119" s="10"/>
      <c r="F119" s="10"/>
      <c r="G119" s="10"/>
      <c r="H119" s="10"/>
    </row>
    <row r="120" spans="1:8" ht="15.75">
      <c r="A120" s="10"/>
      <c r="B120" s="10"/>
      <c r="C120" s="10"/>
      <c r="D120" s="10"/>
      <c r="E120" s="10"/>
      <c r="F120" s="10"/>
      <c r="G120" s="10"/>
      <c r="H120" s="10"/>
    </row>
    <row r="121" spans="1:8" ht="15.75">
      <c r="A121" s="10"/>
      <c r="B121" s="10"/>
      <c r="C121" s="10"/>
      <c r="D121" s="10"/>
      <c r="E121" s="10"/>
      <c r="F121" s="10"/>
      <c r="G121" s="10"/>
      <c r="H121" s="10"/>
    </row>
    <row r="122" spans="1:8" ht="15.75">
      <c r="A122" s="10"/>
      <c r="B122" s="10"/>
      <c r="C122" s="10"/>
      <c r="D122" s="10"/>
      <c r="E122" s="10"/>
      <c r="F122" s="10"/>
      <c r="G122" s="10"/>
      <c r="H122" s="10"/>
    </row>
    <row r="123" spans="1:8" ht="15.75">
      <c r="A123" s="10"/>
      <c r="B123" s="10"/>
      <c r="C123" s="10"/>
      <c r="D123" s="10"/>
      <c r="E123" s="10"/>
      <c r="F123" s="10"/>
      <c r="G123" s="10"/>
      <c r="H123" s="10"/>
    </row>
    <row r="124" spans="1:8" ht="15.75">
      <c r="A124" s="10"/>
      <c r="B124" s="10"/>
      <c r="C124" s="10"/>
      <c r="D124" s="10"/>
      <c r="E124" s="10"/>
      <c r="F124" s="10"/>
      <c r="G124" s="10"/>
      <c r="H124" s="10"/>
    </row>
    <row r="125" spans="1:8" ht="15.75">
      <c r="A125" s="10"/>
      <c r="B125" s="10"/>
      <c r="C125" s="10"/>
      <c r="D125" s="10"/>
      <c r="E125" s="10"/>
      <c r="F125" s="10"/>
      <c r="G125" s="10"/>
      <c r="H125" s="10"/>
    </row>
    <row r="126" spans="1:8" ht="15.75">
      <c r="A126" s="10"/>
      <c r="B126" s="10"/>
      <c r="C126" s="10"/>
      <c r="D126" s="10"/>
      <c r="E126" s="10"/>
      <c r="F126" s="10"/>
      <c r="G126" s="10"/>
      <c r="H126" s="10"/>
    </row>
    <row r="127" spans="1:8" ht="15.75">
      <c r="A127" s="10"/>
      <c r="B127" s="10"/>
      <c r="C127" s="10"/>
      <c r="D127" s="10"/>
      <c r="E127" s="10"/>
      <c r="F127" s="10"/>
      <c r="G127" s="10"/>
      <c r="H127" s="10"/>
    </row>
    <row r="128" spans="1:8" ht="15.75">
      <c r="A128" s="10"/>
      <c r="B128" s="10"/>
      <c r="C128" s="10"/>
      <c r="D128" s="10"/>
      <c r="E128" s="10"/>
      <c r="F128" s="10"/>
      <c r="G128" s="10"/>
      <c r="H128" s="10"/>
    </row>
    <row r="129" spans="1:8" ht="15.75">
      <c r="A129" s="10"/>
      <c r="B129" s="10"/>
      <c r="C129" s="10"/>
      <c r="D129" s="10"/>
      <c r="E129" s="10"/>
      <c r="F129" s="10"/>
      <c r="G129" s="10"/>
      <c r="H129" s="10"/>
    </row>
    <row r="130" spans="1:8" ht="15.75">
      <c r="A130" s="10"/>
      <c r="B130" s="10"/>
      <c r="C130" s="10"/>
      <c r="D130" s="10"/>
      <c r="E130" s="10"/>
      <c r="F130" s="10"/>
      <c r="G130" s="10"/>
      <c r="H130" s="10"/>
    </row>
    <row r="131" spans="1:8" ht="15.75">
      <c r="A131" s="10"/>
      <c r="B131" s="10"/>
      <c r="C131" s="10"/>
      <c r="D131" s="10"/>
      <c r="E131" s="10"/>
      <c r="F131" s="10"/>
      <c r="G131" s="10"/>
      <c r="H131" s="10"/>
    </row>
    <row r="132" spans="1:8" ht="15.75">
      <c r="A132" s="10"/>
      <c r="B132" s="10"/>
      <c r="C132" s="10"/>
      <c r="D132" s="10"/>
      <c r="E132" s="10"/>
      <c r="F132" s="10"/>
      <c r="G132" s="10"/>
      <c r="H132" s="10"/>
    </row>
    <row r="133" spans="1:8" ht="15.75">
      <c r="A133" s="10"/>
      <c r="B133" s="10"/>
      <c r="C133" s="10"/>
      <c r="D133" s="10"/>
      <c r="E133" s="10"/>
      <c r="F133" s="10"/>
      <c r="G133" s="10"/>
      <c r="H133" s="10"/>
    </row>
    <row r="134" spans="1:8" ht="15.75">
      <c r="A134" s="10"/>
      <c r="B134" s="10"/>
      <c r="C134" s="10"/>
      <c r="D134" s="10"/>
      <c r="E134" s="10"/>
      <c r="F134" s="10"/>
      <c r="G134" s="10"/>
      <c r="H134" s="10"/>
    </row>
    <row r="135" spans="1:8" ht="15.75">
      <c r="A135" s="10"/>
      <c r="B135" s="10"/>
      <c r="C135" s="10"/>
      <c r="D135" s="10"/>
      <c r="E135" s="10"/>
      <c r="F135" s="10"/>
      <c r="G135" s="10"/>
      <c r="H135" s="10"/>
    </row>
    <row r="136" spans="1:8" ht="15.75">
      <c r="A136" s="10"/>
      <c r="B136" s="10"/>
      <c r="C136" s="10"/>
      <c r="D136" s="10"/>
      <c r="E136" s="10"/>
      <c r="F136" s="10"/>
      <c r="G136" s="10"/>
      <c r="H136" s="10"/>
    </row>
    <row r="137" spans="1:8" ht="15.75">
      <c r="A137" s="10"/>
      <c r="B137" s="10"/>
      <c r="C137" s="10"/>
      <c r="D137" s="10"/>
      <c r="E137" s="10"/>
      <c r="F137" s="10"/>
      <c r="G137" s="10"/>
      <c r="H137" s="10"/>
    </row>
    <row r="138" spans="1:8" ht="15.75">
      <c r="A138" s="10"/>
      <c r="B138" s="10"/>
      <c r="C138" s="10"/>
      <c r="D138" s="10"/>
      <c r="E138" s="10"/>
      <c r="F138" s="10"/>
      <c r="G138" s="10"/>
      <c r="H138" s="10"/>
    </row>
    <row r="139" spans="1:8" ht="15.75">
      <c r="A139" s="10"/>
      <c r="B139" s="10"/>
      <c r="C139" s="10"/>
      <c r="D139" s="10"/>
      <c r="E139" s="10"/>
      <c r="F139" s="10"/>
      <c r="G139" s="10"/>
      <c r="H139" s="10"/>
    </row>
    <row r="140" spans="1:8" ht="15.75">
      <c r="A140" s="10"/>
      <c r="B140" s="10"/>
      <c r="C140" s="10"/>
      <c r="D140" s="10"/>
      <c r="E140" s="10"/>
      <c r="F140" s="10"/>
      <c r="G140" s="10"/>
      <c r="H140" s="10"/>
    </row>
    <row r="141" spans="1:8" ht="15.75">
      <c r="A141" s="10"/>
      <c r="B141" s="10"/>
      <c r="C141" s="10"/>
      <c r="D141" s="10"/>
      <c r="E141" s="10"/>
      <c r="F141" s="10"/>
      <c r="G141" s="10"/>
      <c r="H141" s="10"/>
    </row>
    <row r="142" spans="1:8" ht="15.75">
      <c r="A142" s="10"/>
      <c r="B142" s="10"/>
      <c r="C142" s="10"/>
      <c r="D142" s="10"/>
      <c r="E142" s="10"/>
      <c r="F142" s="10"/>
      <c r="G142" s="10"/>
      <c r="H142" s="10"/>
    </row>
    <row r="143" spans="1:8" ht="15.75">
      <c r="A143" s="10"/>
      <c r="B143" s="10"/>
      <c r="C143" s="10"/>
      <c r="D143" s="10"/>
      <c r="E143" s="10"/>
      <c r="F143" s="10"/>
      <c r="G143" s="10"/>
      <c r="H143" s="10"/>
    </row>
    <row r="144" spans="1:8" ht="15.75">
      <c r="A144" s="10"/>
      <c r="B144" s="10"/>
      <c r="C144" s="10"/>
      <c r="D144" s="10"/>
      <c r="E144" s="10"/>
      <c r="F144" s="10"/>
      <c r="G144" s="10"/>
      <c r="H144" s="10"/>
    </row>
    <row r="145" spans="1:8" ht="15.75">
      <c r="A145" s="10"/>
      <c r="B145" s="10"/>
      <c r="C145" s="10"/>
      <c r="D145" s="10"/>
      <c r="E145" s="10"/>
      <c r="F145" s="10"/>
      <c r="G145" s="10"/>
      <c r="H145" s="10"/>
    </row>
    <row r="146" spans="1:8" ht="15.75">
      <c r="A146" s="10"/>
      <c r="B146" s="10"/>
      <c r="C146" s="10"/>
      <c r="D146" s="10"/>
      <c r="E146" s="10"/>
      <c r="F146" s="10"/>
      <c r="G146" s="10"/>
      <c r="H146" s="10"/>
    </row>
    <row r="147" spans="1:8" ht="15.75">
      <c r="A147" s="10"/>
      <c r="B147" s="10"/>
      <c r="C147" s="10"/>
      <c r="D147" s="10"/>
      <c r="E147" s="10"/>
      <c r="F147" s="10"/>
      <c r="G147" s="10"/>
      <c r="H147" s="10"/>
    </row>
    <row r="148" spans="1:8" ht="15.75">
      <c r="A148" s="10"/>
      <c r="B148" s="10"/>
      <c r="C148" s="10"/>
      <c r="D148" s="10"/>
      <c r="E148" s="10"/>
      <c r="F148" s="10"/>
      <c r="G148" s="10"/>
      <c r="H148" s="10"/>
    </row>
    <row r="149" spans="1:8" ht="15.75">
      <c r="A149" s="10"/>
      <c r="B149" s="10"/>
      <c r="C149" s="10"/>
      <c r="D149" s="10"/>
      <c r="E149" s="10"/>
      <c r="F149" s="10"/>
      <c r="G149" s="10"/>
      <c r="H149" s="10"/>
    </row>
    <row r="150" spans="1:8" ht="15.75">
      <c r="A150" s="10"/>
      <c r="B150" s="10"/>
      <c r="C150" s="10"/>
      <c r="D150" s="10"/>
      <c r="E150" s="10"/>
      <c r="F150" s="10"/>
      <c r="G150" s="10"/>
      <c r="H150" s="10"/>
    </row>
    <row r="151" spans="1:8" ht="15.75">
      <c r="A151" s="10"/>
      <c r="B151" s="10"/>
      <c r="C151" s="10"/>
      <c r="D151" s="10"/>
      <c r="E151" s="10"/>
      <c r="F151" s="10"/>
      <c r="G151" s="10"/>
      <c r="H151" s="10"/>
    </row>
    <row r="152" spans="1:8" ht="15.75">
      <c r="A152" s="10"/>
      <c r="B152" s="10"/>
      <c r="C152" s="10"/>
      <c r="D152" s="10"/>
      <c r="E152" s="10"/>
      <c r="F152" s="10"/>
      <c r="G152" s="10"/>
      <c r="H152" s="10"/>
    </row>
    <row r="153" spans="1:8" ht="15.75">
      <c r="A153" s="10"/>
      <c r="B153" s="10"/>
      <c r="C153" s="10"/>
      <c r="D153" s="10"/>
      <c r="E153" s="10"/>
      <c r="F153" s="10"/>
      <c r="G153" s="10"/>
      <c r="H153" s="10"/>
    </row>
    <row r="154" spans="1:8" ht="15.75">
      <c r="A154" s="10"/>
      <c r="B154" s="10"/>
      <c r="C154" s="10"/>
      <c r="D154" s="10"/>
      <c r="E154" s="10"/>
      <c r="F154" s="10"/>
      <c r="G154" s="10"/>
      <c r="H154" s="10"/>
    </row>
    <row r="155" spans="1:8" ht="15.75">
      <c r="A155" s="10"/>
      <c r="B155" s="10"/>
      <c r="C155" s="10"/>
      <c r="D155" s="10"/>
      <c r="E155" s="10"/>
      <c r="F155" s="10"/>
      <c r="G155" s="10"/>
      <c r="H155" s="10"/>
    </row>
    <row r="156" spans="1:8" ht="15.75">
      <c r="A156" s="10"/>
      <c r="B156" s="10"/>
      <c r="C156" s="10"/>
      <c r="D156" s="10"/>
      <c r="E156" s="10"/>
      <c r="F156" s="10"/>
      <c r="G156" s="10"/>
      <c r="H156" s="10"/>
    </row>
    <row r="157" spans="1:8" ht="15.75">
      <c r="A157" s="10"/>
      <c r="B157" s="10"/>
      <c r="C157" s="10"/>
      <c r="D157" s="10"/>
      <c r="E157" s="10"/>
      <c r="F157" s="10"/>
      <c r="G157" s="10"/>
      <c r="H157" s="10"/>
    </row>
    <row r="158" spans="1:8" ht="15.75">
      <c r="A158" s="10"/>
      <c r="B158" s="10"/>
      <c r="C158" s="10"/>
      <c r="D158" s="10"/>
      <c r="E158" s="10"/>
      <c r="F158" s="10"/>
      <c r="G158" s="10"/>
      <c r="H158" s="10"/>
    </row>
    <row r="159" spans="1:8" ht="15.75">
      <c r="A159" s="10"/>
      <c r="B159" s="10"/>
      <c r="C159" s="10"/>
      <c r="D159" s="10"/>
      <c r="E159" s="10"/>
      <c r="F159" s="10"/>
      <c r="G159" s="10"/>
      <c r="H159" s="10"/>
    </row>
    <row r="160" spans="1:8" ht="15.75">
      <c r="A160" s="10"/>
      <c r="B160" s="10"/>
      <c r="C160" s="10"/>
      <c r="D160" s="10"/>
      <c r="E160" s="10"/>
      <c r="F160" s="10"/>
      <c r="G160" s="10"/>
      <c r="H160" s="10"/>
    </row>
    <row r="161" spans="1:8" ht="15.75">
      <c r="A161" s="10"/>
      <c r="B161" s="10"/>
      <c r="C161" s="10"/>
      <c r="D161" s="10"/>
      <c r="E161" s="10"/>
      <c r="F161" s="10"/>
      <c r="G161" s="10"/>
      <c r="H161" s="10"/>
    </row>
    <row r="162" spans="1:8" ht="15.75">
      <c r="A162" s="10"/>
      <c r="B162" s="10"/>
      <c r="C162" s="10"/>
      <c r="D162" s="10"/>
      <c r="E162" s="10"/>
      <c r="F162" s="10"/>
      <c r="G162" s="10"/>
      <c r="H162" s="10"/>
    </row>
  </sheetData>
  <dataConsolidate/>
  <mergeCells count="1">
    <mergeCell ref="A5:H5"/>
  </mergeCells>
  <conditionalFormatting sqref="H17:H46 H48:H5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2">
    <tablePart r:id="rId4"/>
    <tablePart r:id="rId5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A1:R140"/>
  <sheetViews>
    <sheetView showGridLines="0" zoomScaleNormal="100" zoomScaleSheetLayoutView="100" zoomScalePageLayoutView="89" workbookViewId="0">
      <selection activeCell="G3" sqref="G3"/>
    </sheetView>
  </sheetViews>
  <sheetFormatPr baseColWidth="10" defaultRowHeight="15"/>
  <cols>
    <col min="1" max="1" width="20.7109375" style="286" customWidth="1"/>
    <col min="2" max="2" width="10.42578125" style="286" customWidth="1"/>
    <col min="3" max="7" width="9.7109375" style="286" customWidth="1"/>
    <col min="8" max="8" width="12.7109375" style="286" customWidth="1"/>
    <col min="9" max="9" width="11.7109375" style="286" hidden="1" customWidth="1"/>
    <col min="10" max="11" width="0" style="286" hidden="1" customWidth="1"/>
    <col min="12" max="12" width="11.42578125" style="286"/>
    <col min="13" max="14" width="0" style="286" hidden="1" customWidth="1"/>
    <col min="15" max="245" width="11.42578125" style="286"/>
    <col min="246" max="246" width="7.28515625" style="286" customWidth="1"/>
    <col min="247" max="247" width="12.85546875" style="286" customWidth="1"/>
    <col min="248" max="253" width="8.140625" style="286" customWidth="1"/>
    <col min="254" max="254" width="7.7109375" style="286" customWidth="1"/>
    <col min="255" max="257" width="14.140625" style="286" customWidth="1"/>
    <col min="258" max="501" width="11.42578125" style="286"/>
    <col min="502" max="502" width="7.28515625" style="286" customWidth="1"/>
    <col min="503" max="503" width="12.85546875" style="286" customWidth="1"/>
    <col min="504" max="509" width="8.140625" style="286" customWidth="1"/>
    <col min="510" max="510" width="7.7109375" style="286" customWidth="1"/>
    <col min="511" max="513" width="14.140625" style="286" customWidth="1"/>
    <col min="514" max="757" width="11.42578125" style="286"/>
    <col min="758" max="758" width="7.28515625" style="286" customWidth="1"/>
    <col min="759" max="759" width="12.85546875" style="286" customWidth="1"/>
    <col min="760" max="765" width="8.140625" style="286" customWidth="1"/>
    <col min="766" max="766" width="7.7109375" style="286" customWidth="1"/>
    <col min="767" max="769" width="14.140625" style="286" customWidth="1"/>
    <col min="770" max="1013" width="11.42578125" style="286"/>
    <col min="1014" max="1014" width="7.28515625" style="286" customWidth="1"/>
    <col min="1015" max="1015" width="12.85546875" style="286" customWidth="1"/>
    <col min="1016" max="1021" width="8.140625" style="286" customWidth="1"/>
    <col min="1022" max="1022" width="7.7109375" style="286" customWidth="1"/>
    <col min="1023" max="1025" width="14.140625" style="286" customWidth="1"/>
    <col min="1026" max="1269" width="11.42578125" style="286"/>
    <col min="1270" max="1270" width="7.28515625" style="286" customWidth="1"/>
    <col min="1271" max="1271" width="12.85546875" style="286" customWidth="1"/>
    <col min="1272" max="1277" width="8.140625" style="286" customWidth="1"/>
    <col min="1278" max="1278" width="7.7109375" style="286" customWidth="1"/>
    <col min="1279" max="1281" width="14.140625" style="286" customWidth="1"/>
    <col min="1282" max="1525" width="11.42578125" style="286"/>
    <col min="1526" max="1526" width="7.28515625" style="286" customWidth="1"/>
    <col min="1527" max="1527" width="12.85546875" style="286" customWidth="1"/>
    <col min="1528" max="1533" width="8.140625" style="286" customWidth="1"/>
    <col min="1534" max="1534" width="7.7109375" style="286" customWidth="1"/>
    <col min="1535" max="1537" width="14.140625" style="286" customWidth="1"/>
    <col min="1538" max="1781" width="11.42578125" style="286"/>
    <col min="1782" max="1782" width="7.28515625" style="286" customWidth="1"/>
    <col min="1783" max="1783" width="12.85546875" style="286" customWidth="1"/>
    <col min="1784" max="1789" width="8.140625" style="286" customWidth="1"/>
    <col min="1790" max="1790" width="7.7109375" style="286" customWidth="1"/>
    <col min="1791" max="1793" width="14.140625" style="286" customWidth="1"/>
    <col min="1794" max="2037" width="11.42578125" style="286"/>
    <col min="2038" max="2038" width="7.28515625" style="286" customWidth="1"/>
    <col min="2039" max="2039" width="12.85546875" style="286" customWidth="1"/>
    <col min="2040" max="2045" width="8.140625" style="286" customWidth="1"/>
    <col min="2046" max="2046" width="7.7109375" style="286" customWidth="1"/>
    <col min="2047" max="2049" width="14.140625" style="286" customWidth="1"/>
    <col min="2050" max="2293" width="11.42578125" style="286"/>
    <col min="2294" max="2294" width="7.28515625" style="286" customWidth="1"/>
    <col min="2295" max="2295" width="12.85546875" style="286" customWidth="1"/>
    <col min="2296" max="2301" width="8.140625" style="286" customWidth="1"/>
    <col min="2302" max="2302" width="7.7109375" style="286" customWidth="1"/>
    <col min="2303" max="2305" width="14.140625" style="286" customWidth="1"/>
    <col min="2306" max="2549" width="11.42578125" style="286"/>
    <col min="2550" max="2550" width="7.28515625" style="286" customWidth="1"/>
    <col min="2551" max="2551" width="12.85546875" style="286" customWidth="1"/>
    <col min="2552" max="2557" width="8.140625" style="286" customWidth="1"/>
    <col min="2558" max="2558" width="7.7109375" style="286" customWidth="1"/>
    <col min="2559" max="2561" width="14.140625" style="286" customWidth="1"/>
    <col min="2562" max="2805" width="11.42578125" style="286"/>
    <col min="2806" max="2806" width="7.28515625" style="286" customWidth="1"/>
    <col min="2807" max="2807" width="12.85546875" style="286" customWidth="1"/>
    <col min="2808" max="2813" width="8.140625" style="286" customWidth="1"/>
    <col min="2814" max="2814" width="7.7109375" style="286" customWidth="1"/>
    <col min="2815" max="2817" width="14.140625" style="286" customWidth="1"/>
    <col min="2818" max="3061" width="11.42578125" style="286"/>
    <col min="3062" max="3062" width="7.28515625" style="286" customWidth="1"/>
    <col min="3063" max="3063" width="12.85546875" style="286" customWidth="1"/>
    <col min="3064" max="3069" width="8.140625" style="286" customWidth="1"/>
    <col min="3070" max="3070" width="7.7109375" style="286" customWidth="1"/>
    <col min="3071" max="3073" width="14.140625" style="286" customWidth="1"/>
    <col min="3074" max="3317" width="11.42578125" style="286"/>
    <col min="3318" max="3318" width="7.28515625" style="286" customWidth="1"/>
    <col min="3319" max="3319" width="12.85546875" style="286" customWidth="1"/>
    <col min="3320" max="3325" width="8.140625" style="286" customWidth="1"/>
    <col min="3326" max="3326" width="7.7109375" style="286" customWidth="1"/>
    <col min="3327" max="3329" width="14.140625" style="286" customWidth="1"/>
    <col min="3330" max="3573" width="11.42578125" style="286"/>
    <col min="3574" max="3574" width="7.28515625" style="286" customWidth="1"/>
    <col min="3575" max="3575" width="12.85546875" style="286" customWidth="1"/>
    <col min="3576" max="3581" width="8.140625" style="286" customWidth="1"/>
    <col min="3582" max="3582" width="7.7109375" style="286" customWidth="1"/>
    <col min="3583" max="3585" width="14.140625" style="286" customWidth="1"/>
    <col min="3586" max="3829" width="11.42578125" style="286"/>
    <col min="3830" max="3830" width="7.28515625" style="286" customWidth="1"/>
    <col min="3831" max="3831" width="12.85546875" style="286" customWidth="1"/>
    <col min="3832" max="3837" width="8.140625" style="286" customWidth="1"/>
    <col min="3838" max="3838" width="7.7109375" style="286" customWidth="1"/>
    <col min="3839" max="3841" width="14.140625" style="286" customWidth="1"/>
    <col min="3842" max="4085" width="11.42578125" style="286"/>
    <col min="4086" max="4086" width="7.28515625" style="286" customWidth="1"/>
    <col min="4087" max="4087" width="12.85546875" style="286" customWidth="1"/>
    <col min="4088" max="4093" width="8.140625" style="286" customWidth="1"/>
    <col min="4094" max="4094" width="7.7109375" style="286" customWidth="1"/>
    <col min="4095" max="4097" width="14.140625" style="286" customWidth="1"/>
    <col min="4098" max="4341" width="11.42578125" style="286"/>
    <col min="4342" max="4342" width="7.28515625" style="286" customWidth="1"/>
    <col min="4343" max="4343" width="12.85546875" style="286" customWidth="1"/>
    <col min="4344" max="4349" width="8.140625" style="286" customWidth="1"/>
    <col min="4350" max="4350" width="7.7109375" style="286" customWidth="1"/>
    <col min="4351" max="4353" width="14.140625" style="286" customWidth="1"/>
    <col min="4354" max="4597" width="11.42578125" style="286"/>
    <col min="4598" max="4598" width="7.28515625" style="286" customWidth="1"/>
    <col min="4599" max="4599" width="12.85546875" style="286" customWidth="1"/>
    <col min="4600" max="4605" width="8.140625" style="286" customWidth="1"/>
    <col min="4606" max="4606" width="7.7109375" style="286" customWidth="1"/>
    <col min="4607" max="4609" width="14.140625" style="286" customWidth="1"/>
    <col min="4610" max="4853" width="11.42578125" style="286"/>
    <col min="4854" max="4854" width="7.28515625" style="286" customWidth="1"/>
    <col min="4855" max="4855" width="12.85546875" style="286" customWidth="1"/>
    <col min="4856" max="4861" width="8.140625" style="286" customWidth="1"/>
    <col min="4862" max="4862" width="7.7109375" style="286" customWidth="1"/>
    <col min="4863" max="4865" width="14.140625" style="286" customWidth="1"/>
    <col min="4866" max="5109" width="11.42578125" style="286"/>
    <col min="5110" max="5110" width="7.28515625" style="286" customWidth="1"/>
    <col min="5111" max="5111" width="12.85546875" style="286" customWidth="1"/>
    <col min="5112" max="5117" width="8.140625" style="286" customWidth="1"/>
    <col min="5118" max="5118" width="7.7109375" style="286" customWidth="1"/>
    <col min="5119" max="5121" width="14.140625" style="286" customWidth="1"/>
    <col min="5122" max="5365" width="11.42578125" style="286"/>
    <col min="5366" max="5366" width="7.28515625" style="286" customWidth="1"/>
    <col min="5367" max="5367" width="12.85546875" style="286" customWidth="1"/>
    <col min="5368" max="5373" width="8.140625" style="286" customWidth="1"/>
    <col min="5374" max="5374" width="7.7109375" style="286" customWidth="1"/>
    <col min="5375" max="5377" width="14.140625" style="286" customWidth="1"/>
    <col min="5378" max="5621" width="11.42578125" style="286"/>
    <col min="5622" max="5622" width="7.28515625" style="286" customWidth="1"/>
    <col min="5623" max="5623" width="12.85546875" style="286" customWidth="1"/>
    <col min="5624" max="5629" width="8.140625" style="286" customWidth="1"/>
    <col min="5630" max="5630" width="7.7109375" style="286" customWidth="1"/>
    <col min="5631" max="5633" width="14.140625" style="286" customWidth="1"/>
    <col min="5634" max="5877" width="11.42578125" style="286"/>
    <col min="5878" max="5878" width="7.28515625" style="286" customWidth="1"/>
    <col min="5879" max="5879" width="12.85546875" style="286" customWidth="1"/>
    <col min="5880" max="5885" width="8.140625" style="286" customWidth="1"/>
    <col min="5886" max="5886" width="7.7109375" style="286" customWidth="1"/>
    <col min="5887" max="5889" width="14.140625" style="286" customWidth="1"/>
    <col min="5890" max="6133" width="11.42578125" style="286"/>
    <col min="6134" max="6134" width="7.28515625" style="286" customWidth="1"/>
    <col min="6135" max="6135" width="12.85546875" style="286" customWidth="1"/>
    <col min="6136" max="6141" width="8.140625" style="286" customWidth="1"/>
    <col min="6142" max="6142" width="7.7109375" style="286" customWidth="1"/>
    <col min="6143" max="6145" width="14.140625" style="286" customWidth="1"/>
    <col min="6146" max="6389" width="11.42578125" style="286"/>
    <col min="6390" max="6390" width="7.28515625" style="286" customWidth="1"/>
    <col min="6391" max="6391" width="12.85546875" style="286" customWidth="1"/>
    <col min="6392" max="6397" width="8.140625" style="286" customWidth="1"/>
    <col min="6398" max="6398" width="7.7109375" style="286" customWidth="1"/>
    <col min="6399" max="6401" width="14.140625" style="286" customWidth="1"/>
    <col min="6402" max="6645" width="11.42578125" style="286"/>
    <col min="6646" max="6646" width="7.28515625" style="286" customWidth="1"/>
    <col min="6647" max="6647" width="12.85546875" style="286" customWidth="1"/>
    <col min="6648" max="6653" width="8.140625" style="286" customWidth="1"/>
    <col min="6654" max="6654" width="7.7109375" style="286" customWidth="1"/>
    <col min="6655" max="6657" width="14.140625" style="286" customWidth="1"/>
    <col min="6658" max="6901" width="11.42578125" style="286"/>
    <col min="6902" max="6902" width="7.28515625" style="286" customWidth="1"/>
    <col min="6903" max="6903" width="12.85546875" style="286" customWidth="1"/>
    <col min="6904" max="6909" width="8.140625" style="286" customWidth="1"/>
    <col min="6910" max="6910" width="7.7109375" style="286" customWidth="1"/>
    <col min="6911" max="6913" width="14.140625" style="286" customWidth="1"/>
    <col min="6914" max="7157" width="11.42578125" style="286"/>
    <col min="7158" max="7158" width="7.28515625" style="286" customWidth="1"/>
    <col min="7159" max="7159" width="12.85546875" style="286" customWidth="1"/>
    <col min="7160" max="7165" width="8.140625" style="286" customWidth="1"/>
    <col min="7166" max="7166" width="7.7109375" style="286" customWidth="1"/>
    <col min="7167" max="7169" width="14.140625" style="286" customWidth="1"/>
    <col min="7170" max="7413" width="11.42578125" style="286"/>
    <col min="7414" max="7414" width="7.28515625" style="286" customWidth="1"/>
    <col min="7415" max="7415" width="12.85546875" style="286" customWidth="1"/>
    <col min="7416" max="7421" width="8.140625" style="286" customWidth="1"/>
    <col min="7422" max="7422" width="7.7109375" style="286" customWidth="1"/>
    <col min="7423" max="7425" width="14.140625" style="286" customWidth="1"/>
    <col min="7426" max="7669" width="11.42578125" style="286"/>
    <col min="7670" max="7670" width="7.28515625" style="286" customWidth="1"/>
    <col min="7671" max="7671" width="12.85546875" style="286" customWidth="1"/>
    <col min="7672" max="7677" width="8.140625" style="286" customWidth="1"/>
    <col min="7678" max="7678" width="7.7109375" style="286" customWidth="1"/>
    <col min="7679" max="7681" width="14.140625" style="286" customWidth="1"/>
    <col min="7682" max="7925" width="11.42578125" style="286"/>
    <col min="7926" max="7926" width="7.28515625" style="286" customWidth="1"/>
    <col min="7927" max="7927" width="12.85546875" style="286" customWidth="1"/>
    <col min="7928" max="7933" width="8.140625" style="286" customWidth="1"/>
    <col min="7934" max="7934" width="7.7109375" style="286" customWidth="1"/>
    <col min="7935" max="7937" width="14.140625" style="286" customWidth="1"/>
    <col min="7938" max="8181" width="11.42578125" style="286"/>
    <col min="8182" max="8182" width="7.28515625" style="286" customWidth="1"/>
    <col min="8183" max="8183" width="12.85546875" style="286" customWidth="1"/>
    <col min="8184" max="8189" width="8.140625" style="286" customWidth="1"/>
    <col min="8190" max="8190" width="7.7109375" style="286" customWidth="1"/>
    <col min="8191" max="8193" width="14.140625" style="286" customWidth="1"/>
    <col min="8194" max="8437" width="11.42578125" style="286"/>
    <col min="8438" max="8438" width="7.28515625" style="286" customWidth="1"/>
    <col min="8439" max="8439" width="12.85546875" style="286" customWidth="1"/>
    <col min="8440" max="8445" width="8.140625" style="286" customWidth="1"/>
    <col min="8446" max="8446" width="7.7109375" style="286" customWidth="1"/>
    <col min="8447" max="8449" width="14.140625" style="286" customWidth="1"/>
    <col min="8450" max="8693" width="11.42578125" style="286"/>
    <col min="8694" max="8694" width="7.28515625" style="286" customWidth="1"/>
    <col min="8695" max="8695" width="12.85546875" style="286" customWidth="1"/>
    <col min="8696" max="8701" width="8.140625" style="286" customWidth="1"/>
    <col min="8702" max="8702" width="7.7109375" style="286" customWidth="1"/>
    <col min="8703" max="8705" width="14.140625" style="286" customWidth="1"/>
    <col min="8706" max="8949" width="11.42578125" style="286"/>
    <col min="8950" max="8950" width="7.28515625" style="286" customWidth="1"/>
    <col min="8951" max="8951" width="12.85546875" style="286" customWidth="1"/>
    <col min="8952" max="8957" width="8.140625" style="286" customWidth="1"/>
    <col min="8958" max="8958" width="7.7109375" style="286" customWidth="1"/>
    <col min="8959" max="8961" width="14.140625" style="286" customWidth="1"/>
    <col min="8962" max="9205" width="11.42578125" style="286"/>
    <col min="9206" max="9206" width="7.28515625" style="286" customWidth="1"/>
    <col min="9207" max="9207" width="12.85546875" style="286" customWidth="1"/>
    <col min="9208" max="9213" width="8.140625" style="286" customWidth="1"/>
    <col min="9214" max="9214" width="7.7109375" style="286" customWidth="1"/>
    <col min="9215" max="9217" width="14.140625" style="286" customWidth="1"/>
    <col min="9218" max="9461" width="11.42578125" style="286"/>
    <col min="9462" max="9462" width="7.28515625" style="286" customWidth="1"/>
    <col min="9463" max="9463" width="12.85546875" style="286" customWidth="1"/>
    <col min="9464" max="9469" width="8.140625" style="286" customWidth="1"/>
    <col min="9470" max="9470" width="7.7109375" style="286" customWidth="1"/>
    <col min="9471" max="9473" width="14.140625" style="286" customWidth="1"/>
    <col min="9474" max="9717" width="11.42578125" style="286"/>
    <col min="9718" max="9718" width="7.28515625" style="286" customWidth="1"/>
    <col min="9719" max="9719" width="12.85546875" style="286" customWidth="1"/>
    <col min="9720" max="9725" width="8.140625" style="286" customWidth="1"/>
    <col min="9726" max="9726" width="7.7109375" style="286" customWidth="1"/>
    <col min="9727" max="9729" width="14.140625" style="286" customWidth="1"/>
    <col min="9730" max="9973" width="11.42578125" style="286"/>
    <col min="9974" max="9974" width="7.28515625" style="286" customWidth="1"/>
    <col min="9975" max="9975" width="12.85546875" style="286" customWidth="1"/>
    <col min="9976" max="9981" width="8.140625" style="286" customWidth="1"/>
    <col min="9982" max="9982" width="7.7109375" style="286" customWidth="1"/>
    <col min="9983" max="9985" width="14.140625" style="286" customWidth="1"/>
    <col min="9986" max="10229" width="11.42578125" style="286"/>
    <col min="10230" max="10230" width="7.28515625" style="286" customWidth="1"/>
    <col min="10231" max="10231" width="12.85546875" style="286" customWidth="1"/>
    <col min="10232" max="10237" width="8.140625" style="286" customWidth="1"/>
    <col min="10238" max="10238" width="7.7109375" style="286" customWidth="1"/>
    <col min="10239" max="10241" width="14.140625" style="286" customWidth="1"/>
    <col min="10242" max="10485" width="11.42578125" style="286"/>
    <col min="10486" max="10486" width="7.28515625" style="286" customWidth="1"/>
    <col min="10487" max="10487" width="12.85546875" style="286" customWidth="1"/>
    <col min="10488" max="10493" width="8.140625" style="286" customWidth="1"/>
    <col min="10494" max="10494" width="7.7109375" style="286" customWidth="1"/>
    <col min="10495" max="10497" width="14.140625" style="286" customWidth="1"/>
    <col min="10498" max="10741" width="11.42578125" style="286"/>
    <col min="10742" max="10742" width="7.28515625" style="286" customWidth="1"/>
    <col min="10743" max="10743" width="12.85546875" style="286" customWidth="1"/>
    <col min="10744" max="10749" width="8.140625" style="286" customWidth="1"/>
    <col min="10750" max="10750" width="7.7109375" style="286" customWidth="1"/>
    <col min="10751" max="10753" width="14.140625" style="286" customWidth="1"/>
    <col min="10754" max="10997" width="11.42578125" style="286"/>
    <col min="10998" max="10998" width="7.28515625" style="286" customWidth="1"/>
    <col min="10999" max="10999" width="12.85546875" style="286" customWidth="1"/>
    <col min="11000" max="11005" width="8.140625" style="286" customWidth="1"/>
    <col min="11006" max="11006" width="7.7109375" style="286" customWidth="1"/>
    <col min="11007" max="11009" width="14.140625" style="286" customWidth="1"/>
    <col min="11010" max="11253" width="11.42578125" style="286"/>
    <col min="11254" max="11254" width="7.28515625" style="286" customWidth="1"/>
    <col min="11255" max="11255" width="12.85546875" style="286" customWidth="1"/>
    <col min="11256" max="11261" width="8.140625" style="286" customWidth="1"/>
    <col min="11262" max="11262" width="7.7109375" style="286" customWidth="1"/>
    <col min="11263" max="11265" width="14.140625" style="286" customWidth="1"/>
    <col min="11266" max="11509" width="11.42578125" style="286"/>
    <col min="11510" max="11510" width="7.28515625" style="286" customWidth="1"/>
    <col min="11511" max="11511" width="12.85546875" style="286" customWidth="1"/>
    <col min="11512" max="11517" width="8.140625" style="286" customWidth="1"/>
    <col min="11518" max="11518" width="7.7109375" style="286" customWidth="1"/>
    <col min="11519" max="11521" width="14.140625" style="286" customWidth="1"/>
    <col min="11522" max="11765" width="11.42578125" style="286"/>
    <col min="11766" max="11766" width="7.28515625" style="286" customWidth="1"/>
    <col min="11767" max="11767" width="12.85546875" style="286" customWidth="1"/>
    <col min="11768" max="11773" width="8.140625" style="286" customWidth="1"/>
    <col min="11774" max="11774" width="7.7109375" style="286" customWidth="1"/>
    <col min="11775" max="11777" width="14.140625" style="286" customWidth="1"/>
    <col min="11778" max="12021" width="11.42578125" style="286"/>
    <col min="12022" max="12022" width="7.28515625" style="286" customWidth="1"/>
    <col min="12023" max="12023" width="12.85546875" style="286" customWidth="1"/>
    <col min="12024" max="12029" width="8.140625" style="286" customWidth="1"/>
    <col min="12030" max="12030" width="7.7109375" style="286" customWidth="1"/>
    <col min="12031" max="12033" width="14.140625" style="286" customWidth="1"/>
    <col min="12034" max="12277" width="11.42578125" style="286"/>
    <col min="12278" max="12278" width="7.28515625" style="286" customWidth="1"/>
    <col min="12279" max="12279" width="12.85546875" style="286" customWidth="1"/>
    <col min="12280" max="12285" width="8.140625" style="286" customWidth="1"/>
    <col min="12286" max="12286" width="7.7109375" style="286" customWidth="1"/>
    <col min="12287" max="12289" width="14.140625" style="286" customWidth="1"/>
    <col min="12290" max="12533" width="11.42578125" style="286"/>
    <col min="12534" max="12534" width="7.28515625" style="286" customWidth="1"/>
    <col min="12535" max="12535" width="12.85546875" style="286" customWidth="1"/>
    <col min="12536" max="12541" width="8.140625" style="286" customWidth="1"/>
    <col min="12542" max="12542" width="7.7109375" style="286" customWidth="1"/>
    <col min="12543" max="12545" width="14.140625" style="286" customWidth="1"/>
    <col min="12546" max="12789" width="11.42578125" style="286"/>
    <col min="12790" max="12790" width="7.28515625" style="286" customWidth="1"/>
    <col min="12791" max="12791" width="12.85546875" style="286" customWidth="1"/>
    <col min="12792" max="12797" width="8.140625" style="286" customWidth="1"/>
    <col min="12798" max="12798" width="7.7109375" style="286" customWidth="1"/>
    <col min="12799" max="12801" width="14.140625" style="286" customWidth="1"/>
    <col min="12802" max="13045" width="11.42578125" style="286"/>
    <col min="13046" max="13046" width="7.28515625" style="286" customWidth="1"/>
    <col min="13047" max="13047" width="12.85546875" style="286" customWidth="1"/>
    <col min="13048" max="13053" width="8.140625" style="286" customWidth="1"/>
    <col min="13054" max="13054" width="7.7109375" style="286" customWidth="1"/>
    <col min="13055" max="13057" width="14.140625" style="286" customWidth="1"/>
    <col min="13058" max="13301" width="11.42578125" style="286"/>
    <col min="13302" max="13302" width="7.28515625" style="286" customWidth="1"/>
    <col min="13303" max="13303" width="12.85546875" style="286" customWidth="1"/>
    <col min="13304" max="13309" width="8.140625" style="286" customWidth="1"/>
    <col min="13310" max="13310" width="7.7109375" style="286" customWidth="1"/>
    <col min="13311" max="13313" width="14.140625" style="286" customWidth="1"/>
    <col min="13314" max="13557" width="11.42578125" style="286"/>
    <col min="13558" max="13558" width="7.28515625" style="286" customWidth="1"/>
    <col min="13559" max="13559" width="12.85546875" style="286" customWidth="1"/>
    <col min="13560" max="13565" width="8.140625" style="286" customWidth="1"/>
    <col min="13566" max="13566" width="7.7109375" style="286" customWidth="1"/>
    <col min="13567" max="13569" width="14.140625" style="286" customWidth="1"/>
    <col min="13570" max="13813" width="11.42578125" style="286"/>
    <col min="13814" max="13814" width="7.28515625" style="286" customWidth="1"/>
    <col min="13815" max="13815" width="12.85546875" style="286" customWidth="1"/>
    <col min="13816" max="13821" width="8.140625" style="286" customWidth="1"/>
    <col min="13822" max="13822" width="7.7109375" style="286" customWidth="1"/>
    <col min="13823" max="13825" width="14.140625" style="286" customWidth="1"/>
    <col min="13826" max="14069" width="11.42578125" style="286"/>
    <col min="14070" max="14070" width="7.28515625" style="286" customWidth="1"/>
    <col min="14071" max="14071" width="12.85546875" style="286" customWidth="1"/>
    <col min="14072" max="14077" width="8.140625" style="286" customWidth="1"/>
    <col min="14078" max="14078" width="7.7109375" style="286" customWidth="1"/>
    <col min="14079" max="14081" width="14.140625" style="286" customWidth="1"/>
    <col min="14082" max="14325" width="11.42578125" style="286"/>
    <col min="14326" max="14326" width="7.28515625" style="286" customWidth="1"/>
    <col min="14327" max="14327" width="12.85546875" style="286" customWidth="1"/>
    <col min="14328" max="14333" width="8.140625" style="286" customWidth="1"/>
    <col min="14334" max="14334" width="7.7109375" style="286" customWidth="1"/>
    <col min="14335" max="14337" width="14.140625" style="286" customWidth="1"/>
    <col min="14338" max="14581" width="11.42578125" style="286"/>
    <col min="14582" max="14582" width="7.28515625" style="286" customWidth="1"/>
    <col min="14583" max="14583" width="12.85546875" style="286" customWidth="1"/>
    <col min="14584" max="14589" width="8.140625" style="286" customWidth="1"/>
    <col min="14590" max="14590" width="7.7109375" style="286" customWidth="1"/>
    <col min="14591" max="14593" width="14.140625" style="286" customWidth="1"/>
    <col min="14594" max="14837" width="11.42578125" style="286"/>
    <col min="14838" max="14838" width="7.28515625" style="286" customWidth="1"/>
    <col min="14839" max="14839" width="12.85546875" style="286" customWidth="1"/>
    <col min="14840" max="14845" width="8.140625" style="286" customWidth="1"/>
    <col min="14846" max="14846" width="7.7109375" style="286" customWidth="1"/>
    <col min="14847" max="14849" width="14.140625" style="286" customWidth="1"/>
    <col min="14850" max="15093" width="11.42578125" style="286"/>
    <col min="15094" max="15094" width="7.28515625" style="286" customWidth="1"/>
    <col min="15095" max="15095" width="12.85546875" style="286" customWidth="1"/>
    <col min="15096" max="15101" width="8.140625" style="286" customWidth="1"/>
    <col min="15102" max="15102" width="7.7109375" style="286" customWidth="1"/>
    <col min="15103" max="15105" width="14.140625" style="286" customWidth="1"/>
    <col min="15106" max="15349" width="11.42578125" style="286"/>
    <col min="15350" max="15350" width="7.28515625" style="286" customWidth="1"/>
    <col min="15351" max="15351" width="12.85546875" style="286" customWidth="1"/>
    <col min="15352" max="15357" width="8.140625" style="286" customWidth="1"/>
    <col min="15358" max="15358" width="7.7109375" style="286" customWidth="1"/>
    <col min="15359" max="15361" width="14.140625" style="286" customWidth="1"/>
    <col min="15362" max="15605" width="11.42578125" style="286"/>
    <col min="15606" max="15606" width="7.28515625" style="286" customWidth="1"/>
    <col min="15607" max="15607" width="12.85546875" style="286" customWidth="1"/>
    <col min="15608" max="15613" width="8.140625" style="286" customWidth="1"/>
    <col min="15614" max="15614" width="7.7109375" style="286" customWidth="1"/>
    <col min="15615" max="15617" width="14.140625" style="286" customWidth="1"/>
    <col min="15618" max="15861" width="11.42578125" style="286"/>
    <col min="15862" max="15862" width="7.28515625" style="286" customWidth="1"/>
    <col min="15863" max="15863" width="12.85546875" style="286" customWidth="1"/>
    <col min="15864" max="15869" width="8.140625" style="286" customWidth="1"/>
    <col min="15870" max="15870" width="7.7109375" style="286" customWidth="1"/>
    <col min="15871" max="15873" width="14.140625" style="286" customWidth="1"/>
    <col min="15874" max="16117" width="11.42578125" style="286"/>
    <col min="16118" max="16118" width="7.28515625" style="286" customWidth="1"/>
    <col min="16119" max="16119" width="12.85546875" style="286" customWidth="1"/>
    <col min="16120" max="16125" width="8.140625" style="286" customWidth="1"/>
    <col min="16126" max="16126" width="7.7109375" style="286" customWidth="1"/>
    <col min="16127" max="16129" width="14.140625" style="286" customWidth="1"/>
    <col min="16130" max="16384" width="11.42578125" style="286"/>
  </cols>
  <sheetData>
    <row r="1" spans="1:11" ht="15" customHeight="1"/>
    <row r="2" spans="1:11" ht="15" customHeight="1"/>
    <row r="3" spans="1:11" ht="15" customHeight="1"/>
    <row r="4" spans="1:11" ht="15" customHeight="1"/>
    <row r="5" spans="1:11" ht="15" customHeight="1">
      <c r="A5" s="743" t="s">
        <v>460</v>
      </c>
      <c r="B5" s="743"/>
      <c r="C5" s="743"/>
      <c r="D5" s="743"/>
      <c r="E5" s="743"/>
      <c r="F5" s="743"/>
      <c r="G5" s="743"/>
      <c r="H5" s="743"/>
      <c r="I5" s="54"/>
    </row>
    <row r="6" spans="1:11" ht="17.25" customHeight="1">
      <c r="I6" s="54"/>
    </row>
    <row r="7" spans="1:11" ht="6.75" customHeight="1">
      <c r="A7" s="10"/>
      <c r="B7" s="10"/>
      <c r="C7" s="10"/>
      <c r="D7" s="10"/>
      <c r="E7" s="10"/>
      <c r="F7" s="10"/>
      <c r="G7" s="10"/>
      <c r="H7" s="10"/>
    </row>
    <row r="8" spans="1:11" ht="15" customHeight="1">
      <c r="C8" s="55"/>
      <c r="D8" s="55"/>
      <c r="E8" s="55"/>
      <c r="F8" s="55"/>
      <c r="G8" s="55"/>
      <c r="H8" s="10"/>
    </row>
    <row r="9" spans="1:11" ht="19.5" customHeight="1">
      <c r="A9" s="298" t="s">
        <v>461</v>
      </c>
      <c r="B9" s="298" t="s">
        <v>0</v>
      </c>
      <c r="C9" s="56"/>
      <c r="D9" s="56"/>
      <c r="E9" s="56"/>
      <c r="F9" s="56"/>
      <c r="G9" s="56"/>
      <c r="H9" s="10"/>
    </row>
    <row r="10" spans="1:11" ht="19.5" customHeight="1">
      <c r="A10" s="517">
        <v>2012</v>
      </c>
      <c r="B10" s="303">
        <v>16953</v>
      </c>
      <c r="C10" s="57"/>
      <c r="D10" s="56"/>
      <c r="E10" s="56"/>
      <c r="F10" s="56"/>
      <c r="G10" s="56"/>
      <c r="H10" s="10"/>
    </row>
    <row r="11" spans="1:11" ht="19.5" customHeight="1">
      <c r="A11" s="517">
        <v>2013</v>
      </c>
      <c r="B11" s="303">
        <v>14474</v>
      </c>
      <c r="C11" s="57"/>
      <c r="D11" s="56"/>
      <c r="E11" s="56"/>
      <c r="F11" s="56"/>
      <c r="G11" s="56"/>
      <c r="H11" s="10"/>
      <c r="K11" s="27"/>
    </row>
    <row r="12" spans="1:11" ht="19.5" customHeight="1">
      <c r="A12" s="517">
        <v>2014</v>
      </c>
      <c r="B12" s="303">
        <v>15371</v>
      </c>
      <c r="C12" s="57"/>
      <c r="D12" s="56"/>
      <c r="E12" s="56"/>
      <c r="F12" s="56"/>
      <c r="G12" s="56"/>
      <c r="H12" s="10"/>
    </row>
    <row r="13" spans="1:11" ht="19.5" customHeight="1">
      <c r="A13" s="517">
        <v>2015</v>
      </c>
      <c r="B13" s="303">
        <v>14532</v>
      </c>
      <c r="C13" s="57"/>
      <c r="D13" s="56"/>
      <c r="E13" s="56"/>
      <c r="F13" s="56"/>
      <c r="G13" s="56"/>
      <c r="H13" s="10"/>
    </row>
    <row r="14" spans="1:11" ht="19.5" customHeight="1">
      <c r="A14" s="517">
        <v>2016</v>
      </c>
      <c r="B14" s="303">
        <v>14606</v>
      </c>
      <c r="C14" s="57"/>
      <c r="D14" s="56"/>
      <c r="E14" s="56"/>
      <c r="F14" s="56"/>
      <c r="G14" s="56"/>
      <c r="H14" s="10"/>
    </row>
    <row r="15" spans="1:11" ht="19.5" customHeight="1">
      <c r="A15" s="517">
        <v>2017</v>
      </c>
      <c r="B15" s="303">
        <f>SUM(Tabla13538[2017])</f>
        <v>16625</v>
      </c>
      <c r="C15" s="57"/>
      <c r="D15" s="56"/>
      <c r="E15" s="56"/>
      <c r="F15" s="56"/>
      <c r="G15" s="56"/>
      <c r="H15" s="10"/>
    </row>
    <row r="16" spans="1:11" ht="19.5" customHeight="1">
      <c r="A16" s="59" t="s">
        <v>279</v>
      </c>
      <c r="B16" s="445">
        <f>B15-B14</f>
        <v>2019</v>
      </c>
      <c r="C16" s="57"/>
      <c r="D16" s="56"/>
      <c r="E16" s="56"/>
      <c r="F16" s="56"/>
      <c r="G16" s="56"/>
      <c r="H16" s="10"/>
    </row>
    <row r="17" spans="1:18" ht="17.25" customHeight="1">
      <c r="C17" s="60"/>
      <c r="D17" s="56"/>
      <c r="E17" s="56"/>
      <c r="F17" s="56"/>
      <c r="G17" s="56"/>
      <c r="H17" s="10"/>
      <c r="K17" s="49"/>
    </row>
    <row r="18" spans="1:18" ht="17.25" customHeight="1">
      <c r="C18" s="60"/>
      <c r="D18" s="56"/>
      <c r="E18" s="56"/>
      <c r="F18" s="56"/>
      <c r="G18" s="56"/>
      <c r="H18" s="10"/>
      <c r="K18" s="49"/>
    </row>
    <row r="19" spans="1:18" ht="8.25" customHeight="1">
      <c r="A19" s="61"/>
      <c r="B19" s="62">
        <v>1</v>
      </c>
      <c r="C19" s="63">
        <v>2</v>
      </c>
      <c r="D19" s="62">
        <v>3</v>
      </c>
      <c r="E19" s="63">
        <v>4</v>
      </c>
      <c r="F19" s="62">
        <v>5</v>
      </c>
      <c r="G19" s="62"/>
      <c r="H19" s="10"/>
    </row>
    <row r="20" spans="1:18" ht="45.75" customHeight="1">
      <c r="A20" s="59" t="s">
        <v>64</v>
      </c>
      <c r="B20" s="59" t="s">
        <v>3</v>
      </c>
      <c r="C20" s="59" t="s">
        <v>4</v>
      </c>
      <c r="D20" s="59" t="s">
        <v>5</v>
      </c>
      <c r="E20" s="59" t="s">
        <v>6</v>
      </c>
      <c r="F20" s="59" t="s">
        <v>7</v>
      </c>
      <c r="G20" s="59" t="s">
        <v>207</v>
      </c>
      <c r="H20" s="59" t="s">
        <v>65</v>
      </c>
      <c r="I20" s="64" t="s">
        <v>73</v>
      </c>
      <c r="J20" s="64" t="s">
        <v>74</v>
      </c>
      <c r="K20" s="64" t="s">
        <v>75</v>
      </c>
      <c r="M20" s="1" t="s">
        <v>70</v>
      </c>
      <c r="N20" s="286" t="s">
        <v>76</v>
      </c>
    </row>
    <row r="21" spans="1:18" ht="24" customHeight="1">
      <c r="A21" s="526" t="s">
        <v>12</v>
      </c>
      <c r="B21" s="527">
        <f>SERVICIOS!F11</f>
        <v>2528</v>
      </c>
      <c r="C21" s="527">
        <f>SERVICIOS!K11</f>
        <v>1693</v>
      </c>
      <c r="D21" s="527">
        <f>SERVICIOS!P11</f>
        <v>998</v>
      </c>
      <c r="E21" s="527">
        <f>SERVICIOS!U11</f>
        <v>1083</v>
      </c>
      <c r="F21" s="547">
        <f>SERVICIOS!Z11</f>
        <v>248</v>
      </c>
      <c r="G21" s="547">
        <v>254</v>
      </c>
      <c r="H21" s="579">
        <f>Tabla13538[[#This Row],[2017]]-Tabla13538[[#This Row],[2016]]</f>
        <v>6</v>
      </c>
      <c r="I21" s="48" t="e">
        <f>SLOPE(#REF!,$B$19:$F$19)</f>
        <v>#REF!</v>
      </c>
      <c r="J21" s="48" t="e">
        <f>AVERAGE(#REF!)</f>
        <v>#REF!</v>
      </c>
      <c r="K21" s="68" t="e">
        <f t="shared" ref="K21:K28" si="0">I21/J21</f>
        <v>#REF!</v>
      </c>
      <c r="L21" s="49"/>
      <c r="M21" s="1">
        <f t="shared" ref="M21:M28" si="1">RANK(H21,$H$21:$H$28)</f>
        <v>5</v>
      </c>
      <c r="N21" s="49" t="e">
        <f>#REF!/#REF!</f>
        <v>#REF!</v>
      </c>
      <c r="O21" s="49"/>
      <c r="P21" s="49"/>
      <c r="Q21" s="49"/>
      <c r="R21" s="67"/>
    </row>
    <row r="22" spans="1:18" ht="24" customHeight="1">
      <c r="A22" s="526" t="s">
        <v>16</v>
      </c>
      <c r="B22" s="527">
        <f>SERVICIOS!F12</f>
        <v>1190</v>
      </c>
      <c r="C22" s="527">
        <f>SERVICIOS!K12</f>
        <v>962</v>
      </c>
      <c r="D22" s="527">
        <f>SERVICIOS!P12</f>
        <v>1059</v>
      </c>
      <c r="E22" s="527">
        <f>SERVICIOS!U12</f>
        <v>851</v>
      </c>
      <c r="F22" s="547">
        <f>SERVICIOS!Z12</f>
        <v>830</v>
      </c>
      <c r="G22" s="547">
        <v>688</v>
      </c>
      <c r="H22" s="579">
        <f>Tabla13538[[#This Row],[2017]]-Tabla13538[[#This Row],[2016]]</f>
        <v>-142</v>
      </c>
      <c r="I22" s="48" t="e">
        <f>SLOPE(#REF!,$B$19:$F$19)</f>
        <v>#REF!</v>
      </c>
      <c r="J22" s="48" t="e">
        <f>AVERAGE(#REF!)</f>
        <v>#REF!</v>
      </c>
      <c r="K22" s="68" t="e">
        <f t="shared" si="0"/>
        <v>#REF!</v>
      </c>
      <c r="L22" s="49"/>
      <c r="M22" s="1">
        <f t="shared" si="1"/>
        <v>7</v>
      </c>
      <c r="N22" s="49" t="e">
        <f>#REF!/#REF!</f>
        <v>#REF!</v>
      </c>
      <c r="O22" s="49"/>
      <c r="P22" s="49"/>
      <c r="Q22" s="49"/>
      <c r="R22" s="67"/>
    </row>
    <row r="23" spans="1:18" ht="24" customHeight="1">
      <c r="A23" s="526" t="s">
        <v>20</v>
      </c>
      <c r="B23" s="527">
        <f>SERVICIOS!F13</f>
        <v>9342</v>
      </c>
      <c r="C23" s="527">
        <f>SERVICIOS!K13</f>
        <v>8974</v>
      </c>
      <c r="D23" s="527">
        <f>SERVICIOS!P13</f>
        <v>10952</v>
      </c>
      <c r="E23" s="527">
        <f>SERVICIOS!U13</f>
        <v>9386</v>
      </c>
      <c r="F23" s="547">
        <f>SERVICIOS!Z13</f>
        <v>10325</v>
      </c>
      <c r="G23" s="547">
        <v>12897</v>
      </c>
      <c r="H23" s="579">
        <f>Tabla13538[[#This Row],[2017]]-Tabla13538[[#This Row],[2016]]</f>
        <v>2572</v>
      </c>
      <c r="I23" s="69" t="e">
        <f>SLOPE(#REF!,$B$19:$F$19)</f>
        <v>#REF!</v>
      </c>
      <c r="J23" s="69" t="e">
        <f>AVERAGE(#REF!)</f>
        <v>#REF!</v>
      </c>
      <c r="K23" s="70" t="e">
        <f t="shared" si="0"/>
        <v>#REF!</v>
      </c>
      <c r="M23" s="1">
        <f t="shared" si="1"/>
        <v>1</v>
      </c>
      <c r="N23" s="49" t="e">
        <f>#REF!/#REF!</f>
        <v>#REF!</v>
      </c>
      <c r="O23" s="49"/>
      <c r="P23" s="49"/>
      <c r="Q23" s="49"/>
      <c r="R23" s="67"/>
    </row>
    <row r="24" spans="1:18" ht="24" customHeight="1">
      <c r="A24" s="526" t="s">
        <v>23</v>
      </c>
      <c r="B24" s="527">
        <f>SERVICIOS!F14</f>
        <v>479</v>
      </c>
      <c r="C24" s="527">
        <f>SERVICIOS!K14</f>
        <v>427</v>
      </c>
      <c r="D24" s="527">
        <f>SERVICIOS!P14</f>
        <v>491</v>
      </c>
      <c r="E24" s="527">
        <f>SERVICIOS!U14</f>
        <v>446</v>
      </c>
      <c r="F24" s="547">
        <f>SERVICIOS!Z14</f>
        <v>523</v>
      </c>
      <c r="G24" s="547">
        <v>504</v>
      </c>
      <c r="H24" s="579">
        <f>Tabla13538[[#This Row],[2017]]-Tabla13538[[#This Row],[2016]]</f>
        <v>-19</v>
      </c>
      <c r="I24" s="48" t="e">
        <f>SLOPE(#REF!,$B$19:$F$19)</f>
        <v>#REF!</v>
      </c>
      <c r="J24" s="48" t="e">
        <f>AVERAGE(#REF!)</f>
        <v>#REF!</v>
      </c>
      <c r="K24" s="68" t="e">
        <f t="shared" si="0"/>
        <v>#REF!</v>
      </c>
      <c r="M24" s="1">
        <f t="shared" si="1"/>
        <v>6</v>
      </c>
      <c r="N24" s="49" t="e">
        <f>#REF!/#REF!</f>
        <v>#REF!</v>
      </c>
      <c r="O24" s="49"/>
      <c r="P24" s="49"/>
      <c r="Q24" s="49"/>
      <c r="R24" s="67"/>
    </row>
    <row r="25" spans="1:18" ht="24" customHeight="1">
      <c r="A25" s="526" t="s">
        <v>24</v>
      </c>
      <c r="B25" s="527">
        <f>SERVICIOS!F15</f>
        <v>2000</v>
      </c>
      <c r="C25" s="527">
        <f>SERVICIOS!K15</f>
        <v>582</v>
      </c>
      <c r="D25" s="527">
        <f>SERVICIOS!P15</f>
        <v>671</v>
      </c>
      <c r="E25" s="527">
        <f>SERVICIOS!U15</f>
        <v>801</v>
      </c>
      <c r="F25" s="547">
        <f>SERVICIOS!Z15</f>
        <v>928</v>
      </c>
      <c r="G25" s="547">
        <v>429</v>
      </c>
      <c r="H25" s="579">
        <f>Tabla13538[[#This Row],[2017]]-Tabla13538[[#This Row],[2016]]</f>
        <v>-499</v>
      </c>
      <c r="I25" s="48" t="e">
        <f>SLOPE(#REF!,$B$19:$F$19)</f>
        <v>#REF!</v>
      </c>
      <c r="J25" s="48" t="e">
        <f>AVERAGE(#REF!)</f>
        <v>#REF!</v>
      </c>
      <c r="K25" s="68" t="e">
        <f t="shared" si="0"/>
        <v>#REF!</v>
      </c>
      <c r="M25" s="1">
        <f t="shared" si="1"/>
        <v>8</v>
      </c>
      <c r="N25" s="49" t="e">
        <f>#REF!/#REF!</f>
        <v>#REF!</v>
      </c>
      <c r="O25" s="49"/>
      <c r="P25" s="49"/>
      <c r="Q25" s="49"/>
      <c r="R25" s="67"/>
    </row>
    <row r="26" spans="1:18" ht="24" customHeight="1">
      <c r="A26" s="526" t="s">
        <v>28</v>
      </c>
      <c r="B26" s="527">
        <f>SERVICIOS!F16</f>
        <v>847</v>
      </c>
      <c r="C26" s="527">
        <f>SERVICIOS!K16</f>
        <v>617</v>
      </c>
      <c r="D26" s="527">
        <f>SERVICIOS!P16</f>
        <v>588</v>
      </c>
      <c r="E26" s="527">
        <f>SERVICIOS!U16</f>
        <v>1193</v>
      </c>
      <c r="F26" s="547">
        <f>SERVICIOS!Z16</f>
        <v>459</v>
      </c>
      <c r="G26" s="547">
        <v>511</v>
      </c>
      <c r="H26" s="579">
        <f>Tabla13538[[#This Row],[2017]]-Tabla13538[[#This Row],[2016]]</f>
        <v>52</v>
      </c>
      <c r="I26" s="48" t="e">
        <f>SLOPE(#REF!,$B$19:$F$19)</f>
        <v>#REF!</v>
      </c>
      <c r="J26" s="48" t="e">
        <f>AVERAGE(#REF!)</f>
        <v>#REF!</v>
      </c>
      <c r="K26" s="68" t="e">
        <f t="shared" si="0"/>
        <v>#REF!</v>
      </c>
      <c r="M26" s="1">
        <f t="shared" si="1"/>
        <v>2</v>
      </c>
      <c r="N26" s="49" t="e">
        <f>#REF!/#REF!</f>
        <v>#REF!</v>
      </c>
      <c r="O26" s="49"/>
      <c r="P26" s="49"/>
      <c r="Q26" s="49"/>
      <c r="R26" s="67"/>
    </row>
    <row r="27" spans="1:18" ht="24" customHeight="1">
      <c r="A27" s="526" t="s">
        <v>36</v>
      </c>
      <c r="B27" s="527">
        <f>SERVICIOS!F17</f>
        <v>15</v>
      </c>
      <c r="C27" s="527">
        <f>SERVICIOS!K17</f>
        <v>34</v>
      </c>
      <c r="D27" s="527">
        <f>SERVICIOS!P17</f>
        <v>49</v>
      </c>
      <c r="E27" s="527">
        <f>SERVICIOS!U17</f>
        <v>218</v>
      </c>
      <c r="F27" s="547">
        <f>SERVICIOS!Z17</f>
        <v>692</v>
      </c>
      <c r="G27" s="547">
        <v>711</v>
      </c>
      <c r="H27" s="579">
        <f>Tabla13538[[#This Row],[2017]]-Tabla13538[[#This Row],[2016]]</f>
        <v>19</v>
      </c>
      <c r="I27" s="48" t="e">
        <f>SLOPE(#REF!,$B$19:$F$19)</f>
        <v>#REF!</v>
      </c>
      <c r="J27" s="48" t="e">
        <f>AVERAGE(#REF!)</f>
        <v>#REF!</v>
      </c>
      <c r="K27" s="68" t="e">
        <f t="shared" si="0"/>
        <v>#REF!</v>
      </c>
      <c r="M27" s="1">
        <f t="shared" si="1"/>
        <v>4</v>
      </c>
      <c r="N27" s="49" t="e">
        <f>#REF!/#REF!</f>
        <v>#REF!</v>
      </c>
      <c r="O27" s="49"/>
      <c r="P27" s="49"/>
      <c r="Q27" s="49"/>
      <c r="R27" s="67"/>
    </row>
    <row r="28" spans="1:18" ht="24" customHeight="1">
      <c r="A28" s="526" t="s">
        <v>38</v>
      </c>
      <c r="B28" s="527">
        <f>SERVICIOS!F18</f>
        <v>552</v>
      </c>
      <c r="C28" s="527">
        <f>SERVICIOS!K18</f>
        <v>1185</v>
      </c>
      <c r="D28" s="527">
        <f>SERVICIOS!P18</f>
        <v>563</v>
      </c>
      <c r="E28" s="527">
        <f>SERVICIOS!U18</f>
        <v>554</v>
      </c>
      <c r="F28" s="547">
        <f>SERVICIOS!Z18</f>
        <v>601</v>
      </c>
      <c r="G28" s="547">
        <v>631</v>
      </c>
      <c r="H28" s="579">
        <f>Tabla13538[[#This Row],[2017]]-Tabla13538[[#This Row],[2016]]</f>
        <v>30</v>
      </c>
      <c r="I28" s="48" t="e">
        <f>SLOPE(#REF!,$B$19:$F$19)</f>
        <v>#REF!</v>
      </c>
      <c r="J28" s="48" t="e">
        <f>AVERAGE(#REF!)</f>
        <v>#REF!</v>
      </c>
      <c r="K28" s="68" t="e">
        <f t="shared" si="0"/>
        <v>#REF!</v>
      </c>
      <c r="M28" s="1">
        <f t="shared" si="1"/>
        <v>3</v>
      </c>
      <c r="N28" s="49" t="e">
        <f>#REF!/#REF!</f>
        <v>#REF!</v>
      </c>
      <c r="O28" s="49"/>
      <c r="P28" s="49"/>
      <c r="Q28" s="49"/>
      <c r="R28" s="67"/>
    </row>
    <row r="29" spans="1:18" ht="14.1" customHeight="1">
      <c r="A29" s="304"/>
      <c r="B29" s="303"/>
      <c r="C29" s="303"/>
      <c r="D29" s="303"/>
      <c r="E29" s="303"/>
      <c r="F29" s="58"/>
      <c r="G29" s="58"/>
      <c r="H29" s="444"/>
      <c r="I29" s="48" t="e">
        <f>SLOPE(#REF!,$B$19:$F$19)</f>
        <v>#REF!</v>
      </c>
      <c r="J29" s="48" t="e">
        <f>AVERAGE(#REF!)</f>
        <v>#REF!</v>
      </c>
      <c r="K29" s="71" t="e">
        <f>I29/J29</f>
        <v>#REF!</v>
      </c>
      <c r="M29" s="1"/>
      <c r="N29" s="49"/>
      <c r="O29" s="49"/>
      <c r="P29" s="49"/>
      <c r="Q29" s="49"/>
      <c r="R29" s="67"/>
    </row>
    <row r="30" spans="1:18" ht="28.5" customHeight="1">
      <c r="A30" s="723" t="s">
        <v>408</v>
      </c>
      <c r="B30" s="723"/>
      <c r="C30" s="723"/>
      <c r="D30" s="723"/>
      <c r="E30" s="723"/>
      <c r="F30" s="723"/>
      <c r="G30" s="723"/>
      <c r="H30" s="723"/>
      <c r="I30" s="48" t="e">
        <f>SLOPE(#REF!,$B$19:$F$19)</f>
        <v>#REF!</v>
      </c>
      <c r="J30" s="48" t="e">
        <f>AVERAGE(#REF!)</f>
        <v>#REF!</v>
      </c>
      <c r="K30" s="48" t="e">
        <f>I30/J30</f>
        <v>#REF!</v>
      </c>
      <c r="M30" s="49"/>
      <c r="N30" s="49"/>
      <c r="O30" s="49"/>
      <c r="P30" s="49"/>
      <c r="Q30" s="49"/>
      <c r="R30" s="49"/>
    </row>
    <row r="31" spans="1:18">
      <c r="A31" s="53"/>
      <c r="B31" s="69"/>
      <c r="C31" s="69"/>
      <c r="D31" s="69"/>
      <c r="E31" s="69"/>
      <c r="F31" s="69"/>
      <c r="G31" s="69"/>
      <c r="H31" s="72"/>
      <c r="M31" s="49"/>
      <c r="N31" s="49"/>
      <c r="O31" s="49"/>
      <c r="P31" s="49"/>
      <c r="Q31" s="49"/>
      <c r="R31" s="49"/>
    </row>
    <row r="32" spans="1:18" ht="15.75">
      <c r="A32" s="10"/>
      <c r="B32" s="10"/>
      <c r="C32" s="10"/>
      <c r="D32" s="10"/>
      <c r="E32" s="10"/>
      <c r="F32" s="10"/>
      <c r="G32" s="10"/>
      <c r="H32" s="10"/>
      <c r="M32" s="49"/>
      <c r="N32" s="49"/>
      <c r="O32" s="49"/>
      <c r="P32" s="49"/>
      <c r="Q32" s="49"/>
      <c r="R32" s="49"/>
    </row>
    <row r="33" spans="1:18" ht="15.75">
      <c r="A33" s="10"/>
      <c r="B33" s="10"/>
      <c r="C33" s="10"/>
      <c r="D33" s="10"/>
      <c r="E33" s="10"/>
      <c r="F33" s="10"/>
      <c r="G33" s="10"/>
      <c r="H33" s="10"/>
      <c r="M33" s="49"/>
      <c r="N33" s="49"/>
      <c r="O33" s="49"/>
      <c r="P33" s="49"/>
      <c r="Q33" s="49"/>
      <c r="R33" s="49"/>
    </row>
    <row r="34" spans="1:18" ht="15.75">
      <c r="A34" s="10"/>
      <c r="B34" s="10"/>
      <c r="C34" s="10"/>
      <c r="D34" s="10"/>
      <c r="E34" s="10"/>
      <c r="F34" s="10"/>
      <c r="G34" s="10"/>
      <c r="H34" s="10"/>
      <c r="M34" s="49"/>
      <c r="N34" s="49"/>
      <c r="O34" s="49"/>
      <c r="P34" s="49"/>
      <c r="Q34" s="49"/>
      <c r="R34" s="49"/>
    </row>
    <row r="35" spans="1:18" ht="15.75">
      <c r="A35" s="10"/>
      <c r="B35" s="10"/>
      <c r="C35" s="10"/>
      <c r="D35" s="10"/>
      <c r="E35" s="10"/>
      <c r="F35" s="10"/>
      <c r="G35" s="10"/>
      <c r="H35" s="10"/>
      <c r="M35" s="49"/>
      <c r="N35" s="49"/>
      <c r="O35" s="49"/>
      <c r="P35" s="49"/>
      <c r="Q35" s="49"/>
      <c r="R35" s="49"/>
    </row>
    <row r="36" spans="1:18" ht="15.75">
      <c r="A36" s="10"/>
      <c r="B36" s="10"/>
      <c r="C36" s="10"/>
      <c r="D36" s="10"/>
      <c r="E36" s="10"/>
      <c r="F36" s="10"/>
      <c r="G36" s="10"/>
      <c r="H36" s="10"/>
      <c r="M36" s="49"/>
    </row>
    <row r="37" spans="1:18" ht="15.75">
      <c r="A37" s="10"/>
      <c r="B37" s="10"/>
      <c r="C37" s="10"/>
      <c r="D37" s="10"/>
      <c r="E37" s="10"/>
      <c r="F37" s="10"/>
      <c r="G37" s="10"/>
      <c r="H37" s="10"/>
      <c r="M37" s="49"/>
    </row>
    <row r="38" spans="1:18" ht="15.75">
      <c r="A38" s="10"/>
      <c r="B38" s="10"/>
      <c r="C38" s="10"/>
      <c r="D38" s="10"/>
      <c r="E38" s="10"/>
      <c r="F38" s="10"/>
      <c r="G38" s="10"/>
      <c r="H38" s="10"/>
      <c r="M38" s="49"/>
    </row>
    <row r="39" spans="1:18" ht="15.75">
      <c r="A39" s="10"/>
      <c r="B39" s="10"/>
      <c r="C39" s="10"/>
      <c r="D39" s="10"/>
      <c r="E39" s="10"/>
      <c r="F39" s="10"/>
      <c r="G39" s="10"/>
      <c r="H39" s="10"/>
      <c r="M39" s="49"/>
    </row>
    <row r="40" spans="1:18" ht="15.75">
      <c r="A40" s="10"/>
      <c r="B40" s="10"/>
      <c r="C40" s="10"/>
      <c r="D40" s="10"/>
      <c r="E40" s="10"/>
      <c r="F40" s="10"/>
      <c r="G40" s="10"/>
      <c r="H40" s="10"/>
      <c r="M40" s="49"/>
    </row>
    <row r="41" spans="1:18" ht="15.75">
      <c r="A41" s="10"/>
      <c r="B41" s="10"/>
      <c r="C41" s="10"/>
      <c r="D41" s="10"/>
      <c r="E41" s="10"/>
      <c r="F41" s="10"/>
      <c r="G41" s="10"/>
      <c r="H41" s="10"/>
      <c r="M41" s="49"/>
    </row>
    <row r="42" spans="1:18" ht="15.75">
      <c r="A42" s="10"/>
      <c r="B42" s="10"/>
      <c r="C42" s="10"/>
      <c r="D42" s="10"/>
      <c r="E42" s="10"/>
      <c r="F42" s="10"/>
      <c r="G42" s="10"/>
      <c r="H42" s="10"/>
      <c r="M42" s="49"/>
    </row>
    <row r="43" spans="1:18" ht="15.75">
      <c r="A43" s="10"/>
      <c r="B43" s="10"/>
      <c r="C43" s="10"/>
      <c r="D43" s="10"/>
      <c r="E43" s="10"/>
      <c r="F43" s="10"/>
      <c r="G43" s="10"/>
      <c r="H43" s="10"/>
      <c r="M43" s="49"/>
    </row>
    <row r="44" spans="1:18" ht="15.75">
      <c r="A44" s="10"/>
      <c r="B44" s="10"/>
      <c r="C44" s="10"/>
      <c r="D44" s="10"/>
      <c r="E44" s="10"/>
      <c r="F44" s="10"/>
      <c r="G44" s="10"/>
      <c r="H44" s="10"/>
      <c r="M44" s="49"/>
    </row>
    <row r="45" spans="1:18" ht="15.75">
      <c r="A45" s="10"/>
      <c r="B45" s="10"/>
      <c r="C45" s="10"/>
      <c r="D45" s="10"/>
      <c r="E45" s="10"/>
      <c r="F45" s="10"/>
      <c r="G45" s="10"/>
      <c r="H45" s="10"/>
      <c r="M45" s="49"/>
    </row>
    <row r="46" spans="1:18" ht="15.75">
      <c r="A46" s="10"/>
      <c r="B46" s="10"/>
      <c r="C46" s="10"/>
      <c r="D46" s="10"/>
      <c r="E46" s="10"/>
      <c r="F46" s="10"/>
      <c r="G46" s="10"/>
      <c r="H46" s="10"/>
      <c r="M46" s="49"/>
    </row>
    <row r="47" spans="1:18" ht="15.75">
      <c r="A47" s="10"/>
      <c r="B47" s="10"/>
      <c r="C47" s="10"/>
      <c r="D47" s="10"/>
      <c r="E47" s="10"/>
      <c r="F47" s="10"/>
      <c r="G47" s="10"/>
      <c r="H47" s="10"/>
      <c r="M47" s="49"/>
    </row>
    <row r="48" spans="1:18" ht="15.75">
      <c r="A48" s="10"/>
      <c r="B48" s="10"/>
      <c r="C48" s="10"/>
      <c r="D48" s="10"/>
      <c r="E48" s="10"/>
      <c r="F48" s="10"/>
      <c r="G48" s="10"/>
      <c r="H48" s="10"/>
      <c r="M48" s="49"/>
    </row>
    <row r="49" spans="1:13" ht="15.75">
      <c r="A49" s="10"/>
      <c r="B49" s="10"/>
      <c r="C49" s="10"/>
      <c r="D49" s="10"/>
      <c r="E49" s="10"/>
      <c r="F49" s="10"/>
      <c r="G49" s="10"/>
      <c r="H49" s="10"/>
      <c r="M49" s="49"/>
    </row>
    <row r="50" spans="1:13" ht="15.75">
      <c r="A50" s="10"/>
      <c r="B50" s="10"/>
      <c r="C50" s="10"/>
      <c r="D50" s="10"/>
      <c r="E50" s="10"/>
      <c r="F50" s="10"/>
      <c r="G50" s="10"/>
      <c r="H50" s="10"/>
      <c r="M50" s="49"/>
    </row>
    <row r="51" spans="1:13" ht="15.75">
      <c r="A51" s="10"/>
      <c r="B51" s="10"/>
      <c r="C51" s="10"/>
      <c r="D51" s="10"/>
      <c r="E51" s="10"/>
      <c r="F51" s="10"/>
      <c r="G51" s="10"/>
      <c r="H51" s="10"/>
      <c r="M51" s="49"/>
    </row>
    <row r="52" spans="1:13" ht="15.75">
      <c r="A52" s="10"/>
      <c r="B52" s="10"/>
      <c r="C52" s="10"/>
      <c r="D52" s="10"/>
      <c r="E52" s="10"/>
      <c r="F52" s="10"/>
      <c r="G52" s="10"/>
      <c r="H52" s="10"/>
      <c r="M52" s="49"/>
    </row>
    <row r="53" spans="1:13" ht="15.75">
      <c r="A53" s="10"/>
      <c r="B53" s="10"/>
      <c r="C53" s="10"/>
      <c r="D53" s="10"/>
      <c r="E53" s="10"/>
      <c r="F53" s="10"/>
      <c r="G53" s="10"/>
      <c r="H53" s="10"/>
      <c r="M53" s="49"/>
    </row>
    <row r="54" spans="1:13" ht="15.75">
      <c r="A54" s="10"/>
      <c r="B54" s="10"/>
      <c r="C54" s="10"/>
      <c r="D54" s="10"/>
      <c r="E54" s="10"/>
      <c r="F54" s="10"/>
      <c r="G54" s="10"/>
      <c r="H54" s="10"/>
      <c r="M54" s="49"/>
    </row>
    <row r="55" spans="1:13" ht="15.75">
      <c r="A55" s="10"/>
      <c r="B55" s="10"/>
      <c r="C55" s="10"/>
      <c r="D55" s="10"/>
      <c r="E55" s="10"/>
      <c r="F55" s="10"/>
      <c r="G55" s="10"/>
      <c r="H55" s="10"/>
      <c r="M55" s="49"/>
    </row>
    <row r="56" spans="1:13" ht="15.75">
      <c r="A56" s="10"/>
      <c r="B56" s="10"/>
      <c r="C56" s="10"/>
      <c r="D56" s="10"/>
      <c r="E56" s="10"/>
      <c r="F56" s="10"/>
      <c r="G56" s="10"/>
      <c r="H56" s="10"/>
      <c r="M56" s="49"/>
    </row>
    <row r="57" spans="1:13" ht="15.75">
      <c r="A57" s="10"/>
      <c r="B57" s="10"/>
      <c r="C57" s="10"/>
      <c r="D57" s="10"/>
      <c r="E57" s="10"/>
      <c r="F57" s="10"/>
      <c r="G57" s="10"/>
      <c r="H57" s="10"/>
      <c r="M57" s="49"/>
    </row>
    <row r="58" spans="1:13" ht="15.75">
      <c r="A58" s="10"/>
      <c r="B58" s="10"/>
      <c r="C58" s="10"/>
      <c r="D58" s="10"/>
      <c r="E58" s="10"/>
      <c r="F58" s="10"/>
      <c r="G58" s="10"/>
      <c r="H58" s="10"/>
      <c r="M58" s="49"/>
    </row>
    <row r="59" spans="1:13" ht="15.75">
      <c r="A59" s="10"/>
      <c r="B59" s="10"/>
      <c r="C59" s="10"/>
      <c r="D59" s="10"/>
      <c r="E59" s="10"/>
      <c r="F59" s="10"/>
      <c r="G59" s="10"/>
      <c r="H59" s="10"/>
      <c r="M59" s="49"/>
    </row>
    <row r="60" spans="1:13" ht="15.75">
      <c r="A60" s="10"/>
      <c r="B60" s="10"/>
      <c r="C60" s="10"/>
      <c r="D60" s="10"/>
      <c r="E60" s="10"/>
      <c r="F60" s="10"/>
      <c r="G60" s="10"/>
      <c r="H60" s="10"/>
      <c r="M60" s="49"/>
    </row>
    <row r="61" spans="1:13" ht="15.75">
      <c r="A61" s="10"/>
      <c r="B61" s="10"/>
      <c r="C61" s="10"/>
      <c r="D61" s="10"/>
      <c r="E61" s="10"/>
      <c r="F61" s="10"/>
      <c r="G61" s="10"/>
      <c r="H61" s="10"/>
      <c r="M61" s="49"/>
    </row>
    <row r="62" spans="1:13" ht="15.75">
      <c r="A62" s="10"/>
      <c r="B62" s="10"/>
      <c r="C62" s="10"/>
      <c r="D62" s="10"/>
      <c r="E62" s="10"/>
      <c r="F62" s="10"/>
      <c r="G62" s="10"/>
      <c r="H62" s="10"/>
      <c r="M62" s="49"/>
    </row>
    <row r="63" spans="1:13" ht="15.75">
      <c r="A63" s="10"/>
      <c r="B63" s="10"/>
      <c r="C63" s="10"/>
      <c r="D63" s="10"/>
      <c r="E63" s="10"/>
      <c r="F63" s="10"/>
      <c r="G63" s="10"/>
      <c r="H63" s="10"/>
      <c r="M63" s="49"/>
    </row>
    <row r="64" spans="1:13" ht="15.75">
      <c r="A64" s="10"/>
      <c r="B64" s="10"/>
      <c r="C64" s="10"/>
      <c r="D64" s="10"/>
      <c r="E64" s="10"/>
      <c r="F64" s="10"/>
      <c r="G64" s="10"/>
      <c r="H64" s="10"/>
      <c r="M64" s="49"/>
    </row>
    <row r="65" spans="1:13" ht="15.75">
      <c r="A65" s="10"/>
      <c r="B65" s="10"/>
      <c r="C65" s="10"/>
      <c r="D65" s="10"/>
      <c r="E65" s="10"/>
      <c r="F65" s="10"/>
      <c r="G65" s="10"/>
      <c r="H65" s="10"/>
      <c r="M65" s="49"/>
    </row>
    <row r="66" spans="1:13" ht="15.75">
      <c r="A66" s="10"/>
      <c r="B66" s="10"/>
      <c r="C66" s="10"/>
      <c r="D66" s="10"/>
      <c r="E66" s="10"/>
      <c r="F66" s="10"/>
      <c r="G66" s="10"/>
      <c r="H66" s="10"/>
      <c r="M66" s="49"/>
    </row>
    <row r="67" spans="1:13" ht="15.75">
      <c r="A67" s="10"/>
      <c r="B67" s="10"/>
      <c r="C67" s="10"/>
      <c r="D67" s="10"/>
      <c r="E67" s="10"/>
      <c r="F67" s="10"/>
      <c r="G67" s="10"/>
      <c r="H67" s="10"/>
      <c r="M67" s="49"/>
    </row>
    <row r="68" spans="1:13" ht="15.75">
      <c r="A68" s="10"/>
      <c r="B68" s="10"/>
      <c r="C68" s="10"/>
      <c r="D68" s="10"/>
      <c r="E68" s="10"/>
      <c r="F68" s="10"/>
      <c r="G68" s="10"/>
      <c r="H68" s="10"/>
      <c r="M68" s="49"/>
    </row>
    <row r="69" spans="1:13" ht="15.75">
      <c r="A69" s="10"/>
      <c r="B69" s="10"/>
      <c r="C69" s="10"/>
      <c r="D69" s="10"/>
      <c r="E69" s="10"/>
      <c r="F69" s="10"/>
      <c r="G69" s="10"/>
      <c r="H69" s="10"/>
      <c r="M69" s="49"/>
    </row>
    <row r="70" spans="1:13" ht="15.75">
      <c r="A70" s="10"/>
      <c r="B70" s="10"/>
      <c r="C70" s="10"/>
      <c r="D70" s="10"/>
      <c r="E70" s="10"/>
      <c r="F70" s="10"/>
      <c r="G70" s="10"/>
      <c r="H70" s="10"/>
      <c r="M70" s="49"/>
    </row>
    <row r="71" spans="1:13" ht="15.75">
      <c r="A71" s="10"/>
      <c r="B71" s="10"/>
      <c r="C71" s="10"/>
      <c r="D71" s="10"/>
      <c r="E71" s="10"/>
      <c r="F71" s="10"/>
      <c r="G71" s="10"/>
      <c r="H71" s="10"/>
      <c r="M71" s="49"/>
    </row>
    <row r="72" spans="1:13" ht="15.75">
      <c r="A72" s="10"/>
      <c r="B72" s="10"/>
      <c r="C72" s="10"/>
      <c r="D72" s="10"/>
      <c r="E72" s="10"/>
      <c r="F72" s="10"/>
      <c r="G72" s="10"/>
      <c r="H72" s="10"/>
      <c r="M72" s="49"/>
    </row>
    <row r="73" spans="1:13" ht="15.75">
      <c r="A73" s="10"/>
      <c r="B73" s="10"/>
      <c r="C73" s="10"/>
      <c r="D73" s="10"/>
      <c r="E73" s="10"/>
      <c r="F73" s="10"/>
      <c r="G73" s="10"/>
      <c r="H73" s="10"/>
      <c r="M73" s="49"/>
    </row>
    <row r="74" spans="1:13" ht="15.75">
      <c r="A74" s="10"/>
      <c r="B74" s="10"/>
      <c r="C74" s="10"/>
      <c r="D74" s="10"/>
      <c r="E74" s="10"/>
      <c r="F74" s="10"/>
      <c r="G74" s="10"/>
      <c r="H74" s="10"/>
      <c r="M74" s="49"/>
    </row>
    <row r="75" spans="1:13" ht="15.75">
      <c r="A75" s="10"/>
      <c r="B75" s="10"/>
      <c r="C75" s="10"/>
      <c r="D75" s="10"/>
      <c r="E75" s="10"/>
      <c r="F75" s="10"/>
      <c r="G75" s="10"/>
      <c r="H75" s="10"/>
      <c r="M75" s="49"/>
    </row>
    <row r="76" spans="1:13" ht="15.75">
      <c r="A76" s="10"/>
      <c r="B76" s="10"/>
      <c r="C76" s="10"/>
      <c r="D76" s="10"/>
      <c r="E76" s="10"/>
      <c r="F76" s="10"/>
      <c r="G76" s="10"/>
      <c r="H76" s="10"/>
      <c r="M76" s="49"/>
    </row>
    <row r="77" spans="1:13" ht="15.75">
      <c r="A77" s="10"/>
      <c r="B77" s="10"/>
      <c r="C77" s="10"/>
      <c r="D77" s="10"/>
      <c r="E77" s="10"/>
      <c r="F77" s="10"/>
      <c r="G77" s="10"/>
      <c r="H77" s="10"/>
      <c r="M77" s="49"/>
    </row>
    <row r="78" spans="1:13" ht="15.75">
      <c r="A78" s="10"/>
      <c r="B78" s="10"/>
      <c r="C78" s="10"/>
      <c r="D78" s="10"/>
      <c r="E78" s="10"/>
      <c r="F78" s="10"/>
      <c r="G78" s="10"/>
      <c r="H78" s="10"/>
      <c r="M78" s="49"/>
    </row>
    <row r="79" spans="1:13" ht="15.75">
      <c r="A79" s="10"/>
      <c r="B79" s="10"/>
      <c r="C79" s="10"/>
      <c r="D79" s="10"/>
      <c r="E79" s="10"/>
      <c r="F79" s="10"/>
      <c r="G79" s="10"/>
      <c r="H79" s="10"/>
      <c r="M79" s="49"/>
    </row>
    <row r="80" spans="1:13" ht="15.75">
      <c r="A80" s="10"/>
      <c r="B80" s="10"/>
      <c r="C80" s="10"/>
      <c r="D80" s="10"/>
      <c r="E80" s="10"/>
      <c r="F80" s="10"/>
      <c r="G80" s="10"/>
      <c r="H80" s="10"/>
      <c r="M80" s="49"/>
    </row>
    <row r="81" spans="1:13" ht="15.75">
      <c r="A81" s="10"/>
      <c r="B81" s="10"/>
      <c r="C81" s="10"/>
      <c r="D81" s="10"/>
      <c r="E81" s="10"/>
      <c r="F81" s="10"/>
      <c r="G81" s="10"/>
      <c r="H81" s="10"/>
      <c r="M81" s="49"/>
    </row>
    <row r="82" spans="1:13" ht="15.75">
      <c r="A82" s="10"/>
      <c r="B82" s="10"/>
      <c r="C82" s="10"/>
      <c r="D82" s="10"/>
      <c r="E82" s="10"/>
      <c r="F82" s="10"/>
      <c r="G82" s="10"/>
      <c r="H82" s="10"/>
      <c r="M82" s="49"/>
    </row>
    <row r="83" spans="1:13" ht="15.75">
      <c r="A83" s="10"/>
      <c r="B83" s="10"/>
      <c r="C83" s="10"/>
      <c r="D83" s="10"/>
      <c r="E83" s="10"/>
      <c r="F83" s="10"/>
      <c r="G83" s="10"/>
      <c r="H83" s="10"/>
      <c r="M83" s="49"/>
    </row>
    <row r="84" spans="1:13" ht="15.75">
      <c r="A84" s="10"/>
      <c r="B84" s="10"/>
      <c r="C84" s="10"/>
      <c r="D84" s="10"/>
      <c r="E84" s="10"/>
      <c r="F84" s="10"/>
      <c r="G84" s="10"/>
      <c r="H84" s="10"/>
      <c r="M84" s="49"/>
    </row>
    <row r="85" spans="1:13" ht="15.75">
      <c r="A85" s="10"/>
      <c r="B85" s="10"/>
      <c r="C85" s="10"/>
      <c r="D85" s="10"/>
      <c r="E85" s="10"/>
      <c r="F85" s="10"/>
      <c r="G85" s="10"/>
      <c r="H85" s="10"/>
      <c r="M85" s="49"/>
    </row>
    <row r="86" spans="1:13" ht="15.75">
      <c r="A86" s="10"/>
      <c r="B86" s="10"/>
      <c r="C86" s="10"/>
      <c r="D86" s="10"/>
      <c r="E86" s="10"/>
      <c r="F86" s="10"/>
      <c r="G86" s="10"/>
      <c r="H86" s="10"/>
      <c r="M86" s="49"/>
    </row>
    <row r="87" spans="1:13" ht="15.75">
      <c r="A87" s="10"/>
      <c r="B87" s="10"/>
      <c r="C87" s="10"/>
      <c r="D87" s="10"/>
      <c r="E87" s="10"/>
      <c r="F87" s="10"/>
      <c r="G87" s="10"/>
      <c r="H87" s="10"/>
      <c r="M87" s="49"/>
    </row>
    <row r="88" spans="1:13" ht="15.75">
      <c r="A88" s="10"/>
      <c r="B88" s="10"/>
      <c r="C88" s="10"/>
      <c r="D88" s="10"/>
      <c r="E88" s="10"/>
      <c r="F88" s="10"/>
      <c r="G88" s="10"/>
      <c r="H88" s="10"/>
      <c r="M88" s="49"/>
    </row>
    <row r="89" spans="1:13" ht="15.75">
      <c r="A89" s="10"/>
      <c r="B89" s="10"/>
      <c r="C89" s="10"/>
      <c r="D89" s="10"/>
      <c r="E89" s="10"/>
      <c r="F89" s="10"/>
      <c r="G89" s="10"/>
      <c r="H89" s="10"/>
      <c r="M89" s="49"/>
    </row>
    <row r="90" spans="1:13" ht="15.75">
      <c r="A90" s="10"/>
      <c r="B90" s="10"/>
      <c r="C90" s="10"/>
      <c r="D90" s="10"/>
      <c r="E90" s="10"/>
      <c r="F90" s="10"/>
      <c r="G90" s="10"/>
      <c r="H90" s="10"/>
      <c r="M90" s="49"/>
    </row>
    <row r="91" spans="1:13" ht="15.75">
      <c r="A91" s="10"/>
      <c r="B91" s="10"/>
      <c r="C91" s="10"/>
      <c r="D91" s="10"/>
      <c r="E91" s="10"/>
      <c r="F91" s="10"/>
      <c r="G91" s="10"/>
      <c r="H91" s="10"/>
      <c r="M91" s="49"/>
    </row>
    <row r="92" spans="1:13" ht="15.75">
      <c r="A92" s="10"/>
      <c r="B92" s="10"/>
      <c r="C92" s="10"/>
      <c r="D92" s="10"/>
      <c r="E92" s="10"/>
      <c r="F92" s="10"/>
      <c r="G92" s="10"/>
      <c r="H92" s="10"/>
      <c r="M92" s="49"/>
    </row>
    <row r="93" spans="1:13" ht="15.75">
      <c r="A93" s="10"/>
      <c r="B93" s="10"/>
      <c r="C93" s="10"/>
      <c r="D93" s="10"/>
      <c r="E93" s="10"/>
      <c r="F93" s="10"/>
      <c r="G93" s="10"/>
      <c r="H93" s="10"/>
      <c r="M93" s="49"/>
    </row>
    <row r="94" spans="1:13" ht="15.75">
      <c r="A94" s="10"/>
      <c r="B94" s="10"/>
      <c r="C94" s="10"/>
      <c r="D94" s="10"/>
      <c r="E94" s="10"/>
      <c r="F94" s="10"/>
      <c r="G94" s="10"/>
      <c r="H94" s="10"/>
      <c r="M94" s="49"/>
    </row>
    <row r="95" spans="1:13" ht="15.75">
      <c r="A95" s="10"/>
      <c r="B95" s="10"/>
      <c r="C95" s="10"/>
      <c r="D95" s="10"/>
      <c r="E95" s="10"/>
      <c r="F95" s="10"/>
      <c r="G95" s="10"/>
      <c r="H95" s="10"/>
      <c r="M95" s="49"/>
    </row>
    <row r="96" spans="1:13" ht="15.75">
      <c r="A96" s="10"/>
      <c r="B96" s="10"/>
      <c r="C96" s="10"/>
      <c r="D96" s="10"/>
      <c r="E96" s="10"/>
      <c r="F96" s="10"/>
      <c r="G96" s="10"/>
      <c r="H96" s="10"/>
      <c r="M96" s="49"/>
    </row>
    <row r="97" spans="1:13" ht="15.75">
      <c r="A97" s="10"/>
      <c r="B97" s="10"/>
      <c r="C97" s="10"/>
      <c r="D97" s="10"/>
      <c r="E97" s="10"/>
      <c r="F97" s="10"/>
      <c r="G97" s="10"/>
      <c r="H97" s="10"/>
      <c r="M97" s="49"/>
    </row>
    <row r="98" spans="1:13" ht="15.75">
      <c r="A98" s="10"/>
      <c r="B98" s="10"/>
      <c r="C98" s="10"/>
      <c r="D98" s="10"/>
      <c r="E98" s="10"/>
      <c r="F98" s="10"/>
      <c r="G98" s="10"/>
      <c r="H98" s="10"/>
      <c r="M98" s="49"/>
    </row>
    <row r="99" spans="1:13" ht="15.75">
      <c r="A99" s="10"/>
      <c r="B99" s="10"/>
      <c r="C99" s="10"/>
      <c r="D99" s="10"/>
      <c r="E99" s="10"/>
      <c r="F99" s="10"/>
      <c r="G99" s="10"/>
      <c r="H99" s="10"/>
      <c r="M99" s="49"/>
    </row>
    <row r="100" spans="1:13" ht="15.75">
      <c r="A100" s="10"/>
      <c r="B100" s="10"/>
      <c r="C100" s="10"/>
      <c r="D100" s="10"/>
      <c r="E100" s="10"/>
      <c r="F100" s="10"/>
      <c r="G100" s="10"/>
      <c r="H100" s="10"/>
    </row>
    <row r="101" spans="1:13" ht="15.75">
      <c r="A101" s="10"/>
      <c r="B101" s="10"/>
      <c r="C101" s="10"/>
      <c r="D101" s="10"/>
      <c r="E101" s="10"/>
      <c r="F101" s="10"/>
      <c r="G101" s="10"/>
      <c r="H101" s="10"/>
    </row>
    <row r="102" spans="1:13" ht="15.75">
      <c r="A102" s="10"/>
      <c r="B102" s="10"/>
      <c r="C102" s="10"/>
      <c r="D102" s="10"/>
      <c r="E102" s="10"/>
      <c r="F102" s="10"/>
      <c r="G102" s="10"/>
      <c r="H102" s="10"/>
    </row>
    <row r="103" spans="1:13" ht="15.75">
      <c r="A103" s="10"/>
      <c r="B103" s="10"/>
      <c r="C103" s="10"/>
      <c r="D103" s="10"/>
      <c r="E103" s="10"/>
      <c r="F103" s="10"/>
      <c r="G103" s="10"/>
      <c r="H103" s="10"/>
    </row>
    <row r="104" spans="1:13" ht="15.75">
      <c r="A104" s="10"/>
      <c r="B104" s="10"/>
      <c r="C104" s="10"/>
      <c r="D104" s="10"/>
      <c r="E104" s="10"/>
      <c r="F104" s="10"/>
      <c r="G104" s="10"/>
      <c r="H104" s="10"/>
    </row>
    <row r="105" spans="1:13" ht="15.75">
      <c r="A105" s="10"/>
      <c r="B105" s="10"/>
      <c r="C105" s="10"/>
      <c r="D105" s="10"/>
      <c r="E105" s="10"/>
      <c r="F105" s="10"/>
      <c r="G105" s="10"/>
      <c r="H105" s="10"/>
    </row>
    <row r="106" spans="1:13" ht="15.75">
      <c r="A106" s="10"/>
      <c r="B106" s="10"/>
      <c r="C106" s="10"/>
      <c r="D106" s="10"/>
      <c r="E106" s="10"/>
      <c r="F106" s="10"/>
      <c r="G106" s="10"/>
      <c r="H106" s="10"/>
    </row>
    <row r="107" spans="1:13" ht="15.75">
      <c r="A107" s="10"/>
      <c r="B107" s="10"/>
      <c r="C107" s="10"/>
      <c r="D107" s="10"/>
      <c r="E107" s="10"/>
      <c r="F107" s="10"/>
      <c r="G107" s="10"/>
      <c r="H107" s="10"/>
    </row>
    <row r="108" spans="1:13" ht="15.75">
      <c r="A108" s="10"/>
      <c r="B108" s="10"/>
      <c r="C108" s="10"/>
      <c r="D108" s="10"/>
      <c r="E108" s="10"/>
      <c r="F108" s="10"/>
      <c r="G108" s="10"/>
      <c r="H108" s="10"/>
    </row>
    <row r="109" spans="1:13" ht="15.75">
      <c r="A109" s="10"/>
      <c r="B109" s="10"/>
      <c r="C109" s="10"/>
      <c r="D109" s="10"/>
      <c r="E109" s="10"/>
      <c r="F109" s="10"/>
      <c r="G109" s="10"/>
      <c r="H109" s="10"/>
    </row>
    <row r="110" spans="1:13" ht="15.75">
      <c r="A110" s="10"/>
      <c r="B110" s="10"/>
      <c r="C110" s="10"/>
      <c r="D110" s="10"/>
      <c r="E110" s="10"/>
      <c r="F110" s="10"/>
      <c r="G110" s="10"/>
      <c r="H110" s="10"/>
    </row>
    <row r="111" spans="1:13" ht="15.75">
      <c r="A111" s="10"/>
      <c r="B111" s="10"/>
      <c r="C111" s="10"/>
      <c r="D111" s="10"/>
      <c r="E111" s="10"/>
      <c r="F111" s="10"/>
      <c r="G111" s="10"/>
      <c r="H111" s="10"/>
    </row>
    <row r="112" spans="1:13" ht="15.75">
      <c r="A112" s="10"/>
      <c r="B112" s="10"/>
      <c r="C112" s="10"/>
      <c r="D112" s="10"/>
      <c r="E112" s="10"/>
      <c r="F112" s="10"/>
      <c r="G112" s="10"/>
      <c r="H112" s="10"/>
    </row>
    <row r="113" spans="1:8" ht="15.75">
      <c r="A113" s="10"/>
      <c r="B113" s="10"/>
      <c r="C113" s="10"/>
      <c r="D113" s="10"/>
      <c r="E113" s="10"/>
      <c r="F113" s="10"/>
      <c r="G113" s="10"/>
      <c r="H113" s="10"/>
    </row>
    <row r="114" spans="1:8" ht="15.75">
      <c r="A114" s="10"/>
      <c r="B114" s="10"/>
      <c r="C114" s="10"/>
      <c r="D114" s="10"/>
      <c r="E114" s="10"/>
      <c r="F114" s="10"/>
      <c r="G114" s="10"/>
      <c r="H114" s="10"/>
    </row>
    <row r="115" spans="1:8" ht="15.75">
      <c r="A115" s="10"/>
      <c r="B115" s="10"/>
      <c r="C115" s="10"/>
      <c r="D115" s="10"/>
      <c r="E115" s="10"/>
      <c r="F115" s="10"/>
      <c r="G115" s="10"/>
      <c r="H115" s="10"/>
    </row>
    <row r="116" spans="1:8" ht="15.75">
      <c r="A116" s="10"/>
      <c r="B116" s="10"/>
      <c r="C116" s="10"/>
      <c r="D116" s="10"/>
      <c r="E116" s="10"/>
      <c r="F116" s="10"/>
      <c r="G116" s="10"/>
      <c r="H116" s="10"/>
    </row>
    <row r="117" spans="1:8" ht="15.75">
      <c r="A117" s="10"/>
      <c r="B117" s="10"/>
      <c r="C117" s="10"/>
      <c r="D117" s="10"/>
      <c r="E117" s="10"/>
      <c r="F117" s="10"/>
      <c r="G117" s="10"/>
      <c r="H117" s="10"/>
    </row>
    <row r="118" spans="1:8" ht="15.75">
      <c r="A118" s="10"/>
      <c r="B118" s="10"/>
      <c r="C118" s="10"/>
      <c r="D118" s="10"/>
      <c r="E118" s="10"/>
      <c r="F118" s="10"/>
      <c r="G118" s="10"/>
      <c r="H118" s="10"/>
    </row>
    <row r="119" spans="1:8" ht="15.75">
      <c r="A119" s="10"/>
      <c r="B119" s="10"/>
      <c r="C119" s="10"/>
      <c r="D119" s="10"/>
      <c r="E119" s="10"/>
      <c r="F119" s="10"/>
      <c r="G119" s="10"/>
      <c r="H119" s="10"/>
    </row>
    <row r="120" spans="1:8" ht="15.75">
      <c r="A120" s="10"/>
      <c r="B120" s="10"/>
      <c r="C120" s="10"/>
      <c r="D120" s="10"/>
      <c r="E120" s="10"/>
      <c r="F120" s="10"/>
      <c r="G120" s="10"/>
      <c r="H120" s="10"/>
    </row>
    <row r="121" spans="1:8" ht="15.75">
      <c r="A121" s="10"/>
      <c r="B121" s="10"/>
      <c r="C121" s="10"/>
      <c r="D121" s="10"/>
      <c r="E121" s="10"/>
      <c r="F121" s="10"/>
      <c r="G121" s="10"/>
      <c r="H121" s="10"/>
    </row>
    <row r="122" spans="1:8" ht="15.75">
      <c r="A122" s="10"/>
      <c r="B122" s="10"/>
      <c r="C122" s="10"/>
      <c r="D122" s="10"/>
      <c r="E122" s="10"/>
      <c r="F122" s="10"/>
      <c r="G122" s="10"/>
      <c r="H122" s="10"/>
    </row>
    <row r="123" spans="1:8" ht="15.75">
      <c r="A123" s="10"/>
      <c r="B123" s="10"/>
      <c r="C123" s="10"/>
      <c r="D123" s="10"/>
      <c r="E123" s="10"/>
      <c r="F123" s="10"/>
      <c r="G123" s="10"/>
      <c r="H123" s="10"/>
    </row>
    <row r="124" spans="1:8" ht="15.75">
      <c r="A124" s="10"/>
      <c r="B124" s="10"/>
      <c r="C124" s="10"/>
      <c r="D124" s="10"/>
      <c r="E124" s="10"/>
      <c r="F124" s="10"/>
      <c r="G124" s="10"/>
      <c r="H124" s="10"/>
    </row>
    <row r="125" spans="1:8" ht="15.75">
      <c r="A125" s="10"/>
      <c r="B125" s="10"/>
      <c r="C125" s="10"/>
      <c r="D125" s="10"/>
      <c r="E125" s="10"/>
      <c r="F125" s="10"/>
      <c r="G125" s="10"/>
      <c r="H125" s="10"/>
    </row>
    <row r="126" spans="1:8" ht="15.75">
      <c r="A126" s="10"/>
      <c r="B126" s="10"/>
      <c r="C126" s="10"/>
      <c r="D126" s="10"/>
      <c r="E126" s="10"/>
      <c r="F126" s="10"/>
      <c r="G126" s="10"/>
      <c r="H126" s="10"/>
    </row>
    <row r="127" spans="1:8" ht="15.75">
      <c r="A127" s="10"/>
      <c r="B127" s="10"/>
      <c r="C127" s="10"/>
      <c r="D127" s="10"/>
      <c r="E127" s="10"/>
      <c r="F127" s="10"/>
      <c r="G127" s="10"/>
      <c r="H127" s="10"/>
    </row>
    <row r="128" spans="1:8" ht="15.75">
      <c r="A128" s="10"/>
      <c r="B128" s="10"/>
      <c r="C128" s="10"/>
      <c r="D128" s="10"/>
      <c r="E128" s="10"/>
      <c r="F128" s="10"/>
      <c r="G128" s="10"/>
      <c r="H128" s="10"/>
    </row>
    <row r="129" spans="1:8" ht="15.75">
      <c r="A129" s="10"/>
      <c r="B129" s="10"/>
      <c r="C129" s="10"/>
      <c r="D129" s="10"/>
      <c r="E129" s="10"/>
      <c r="F129" s="10"/>
      <c r="G129" s="10"/>
      <c r="H129" s="10"/>
    </row>
    <row r="130" spans="1:8" ht="15.75">
      <c r="A130" s="10"/>
      <c r="B130" s="10"/>
      <c r="C130" s="10"/>
      <c r="D130" s="10"/>
      <c r="E130" s="10"/>
      <c r="F130" s="10"/>
      <c r="G130" s="10"/>
      <c r="H130" s="10"/>
    </row>
    <row r="131" spans="1:8" ht="15.75">
      <c r="A131" s="10"/>
      <c r="B131" s="10"/>
      <c r="C131" s="10"/>
      <c r="D131" s="10"/>
      <c r="E131" s="10"/>
      <c r="F131" s="10"/>
      <c r="G131" s="10"/>
      <c r="H131" s="10"/>
    </row>
    <row r="132" spans="1:8" ht="15.75">
      <c r="A132" s="10"/>
      <c r="B132" s="10"/>
      <c r="C132" s="10"/>
      <c r="D132" s="10"/>
      <c r="E132" s="10"/>
      <c r="F132" s="10"/>
      <c r="G132" s="10"/>
      <c r="H132" s="10"/>
    </row>
    <row r="133" spans="1:8" ht="15.75">
      <c r="A133" s="10"/>
      <c r="B133" s="10"/>
      <c r="C133" s="10"/>
      <c r="D133" s="10"/>
      <c r="E133" s="10"/>
      <c r="F133" s="10"/>
      <c r="G133" s="10"/>
      <c r="H133" s="10"/>
    </row>
    <row r="134" spans="1:8" ht="15.75">
      <c r="A134" s="10"/>
      <c r="B134" s="10"/>
      <c r="C134" s="10"/>
      <c r="D134" s="10"/>
      <c r="E134" s="10"/>
      <c r="F134" s="10"/>
      <c r="G134" s="10"/>
      <c r="H134" s="10"/>
    </row>
    <row r="135" spans="1:8" ht="15.75">
      <c r="A135" s="10"/>
      <c r="B135" s="10"/>
      <c r="C135" s="10"/>
      <c r="D135" s="10"/>
      <c r="E135" s="10"/>
      <c r="F135" s="10"/>
      <c r="G135" s="10"/>
      <c r="H135" s="10"/>
    </row>
    <row r="136" spans="1:8" ht="15.75">
      <c r="A136" s="10"/>
      <c r="B136" s="10"/>
      <c r="C136" s="10"/>
      <c r="D136" s="10"/>
      <c r="E136" s="10"/>
      <c r="F136" s="10"/>
      <c r="G136" s="10"/>
      <c r="H136" s="10"/>
    </row>
    <row r="137" spans="1:8" ht="15.75">
      <c r="A137" s="10"/>
      <c r="B137" s="10"/>
      <c r="C137" s="10"/>
      <c r="D137" s="10"/>
      <c r="E137" s="10"/>
      <c r="F137" s="10"/>
      <c r="G137" s="10"/>
      <c r="H137" s="10"/>
    </row>
    <row r="138" spans="1:8" ht="15.75">
      <c r="A138" s="10"/>
      <c r="B138" s="10"/>
      <c r="C138" s="10"/>
      <c r="D138" s="10"/>
      <c r="E138" s="10"/>
      <c r="F138" s="10"/>
      <c r="G138" s="10"/>
      <c r="H138" s="10"/>
    </row>
    <row r="139" spans="1:8" ht="15.75">
      <c r="A139" s="10"/>
      <c r="B139" s="10"/>
      <c r="C139" s="10"/>
      <c r="D139" s="10"/>
      <c r="E139" s="10"/>
      <c r="F139" s="10"/>
      <c r="G139" s="10"/>
      <c r="H139" s="10"/>
    </row>
    <row r="140" spans="1:8" ht="15.75">
      <c r="A140" s="10"/>
      <c r="B140" s="10"/>
      <c r="C140" s="10"/>
      <c r="D140" s="10"/>
      <c r="E140" s="10"/>
      <c r="F140" s="10"/>
      <c r="G140" s="10"/>
      <c r="H140" s="10"/>
    </row>
  </sheetData>
  <dataConsolidate/>
  <mergeCells count="2">
    <mergeCell ref="A5:H5"/>
    <mergeCell ref="A30:H30"/>
  </mergeCells>
  <conditionalFormatting sqref="K21:K28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1:H28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59055118110236227" right="0.59055118110236227" top="0.35433070866141736" bottom="0.35433070866141736" header="0" footer="0"/>
  <pageSetup scale="98" orientation="portrait" r:id="rId1"/>
  <drawing r:id="rId2"/>
  <legacyDrawingHF r:id="rId3"/>
  <tableParts count="2">
    <tablePart r:id="rId4"/>
    <tablePart r:id="rId5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A1:Q162"/>
  <sheetViews>
    <sheetView showGridLines="0" zoomScaleNormal="100" zoomScaleSheetLayoutView="100" zoomScalePageLayoutView="89" workbookViewId="0">
      <selection activeCell="G3" sqref="G3"/>
    </sheetView>
  </sheetViews>
  <sheetFormatPr baseColWidth="10" defaultRowHeight="15"/>
  <cols>
    <col min="1" max="1" width="20.7109375" style="286" customWidth="1"/>
    <col min="2" max="6" width="12.7109375" style="286" customWidth="1"/>
    <col min="7" max="7" width="10.7109375" style="286" customWidth="1"/>
    <col min="8" max="8" width="11.7109375" style="286" hidden="1" customWidth="1"/>
    <col min="9" max="10" width="0" style="286" hidden="1" customWidth="1"/>
    <col min="11" max="11" width="11.42578125" style="286"/>
    <col min="12" max="13" width="0" style="286" hidden="1" customWidth="1"/>
    <col min="14" max="244" width="11.42578125" style="286"/>
    <col min="245" max="245" width="7.28515625" style="286" customWidth="1"/>
    <col min="246" max="246" width="12.85546875" style="286" customWidth="1"/>
    <col min="247" max="252" width="8.140625" style="286" customWidth="1"/>
    <col min="253" max="253" width="7.7109375" style="286" customWidth="1"/>
    <col min="254" max="256" width="14.140625" style="286" customWidth="1"/>
    <col min="257" max="500" width="11.42578125" style="286"/>
    <col min="501" max="501" width="7.28515625" style="286" customWidth="1"/>
    <col min="502" max="502" width="12.85546875" style="286" customWidth="1"/>
    <col min="503" max="508" width="8.140625" style="286" customWidth="1"/>
    <col min="509" max="509" width="7.7109375" style="286" customWidth="1"/>
    <col min="510" max="512" width="14.140625" style="286" customWidth="1"/>
    <col min="513" max="756" width="11.42578125" style="286"/>
    <col min="757" max="757" width="7.28515625" style="286" customWidth="1"/>
    <col min="758" max="758" width="12.85546875" style="286" customWidth="1"/>
    <col min="759" max="764" width="8.140625" style="286" customWidth="1"/>
    <col min="765" max="765" width="7.7109375" style="286" customWidth="1"/>
    <col min="766" max="768" width="14.140625" style="286" customWidth="1"/>
    <col min="769" max="1012" width="11.42578125" style="286"/>
    <col min="1013" max="1013" width="7.28515625" style="286" customWidth="1"/>
    <col min="1014" max="1014" width="12.85546875" style="286" customWidth="1"/>
    <col min="1015" max="1020" width="8.140625" style="286" customWidth="1"/>
    <col min="1021" max="1021" width="7.7109375" style="286" customWidth="1"/>
    <col min="1022" max="1024" width="14.140625" style="286" customWidth="1"/>
    <col min="1025" max="1268" width="11.42578125" style="286"/>
    <col min="1269" max="1269" width="7.28515625" style="286" customWidth="1"/>
    <col min="1270" max="1270" width="12.85546875" style="286" customWidth="1"/>
    <col min="1271" max="1276" width="8.140625" style="286" customWidth="1"/>
    <col min="1277" max="1277" width="7.7109375" style="286" customWidth="1"/>
    <col min="1278" max="1280" width="14.140625" style="286" customWidth="1"/>
    <col min="1281" max="1524" width="11.42578125" style="286"/>
    <col min="1525" max="1525" width="7.28515625" style="286" customWidth="1"/>
    <col min="1526" max="1526" width="12.85546875" style="286" customWidth="1"/>
    <col min="1527" max="1532" width="8.140625" style="286" customWidth="1"/>
    <col min="1533" max="1533" width="7.7109375" style="286" customWidth="1"/>
    <col min="1534" max="1536" width="14.140625" style="286" customWidth="1"/>
    <col min="1537" max="1780" width="11.42578125" style="286"/>
    <col min="1781" max="1781" width="7.28515625" style="286" customWidth="1"/>
    <col min="1782" max="1782" width="12.85546875" style="286" customWidth="1"/>
    <col min="1783" max="1788" width="8.140625" style="286" customWidth="1"/>
    <col min="1789" max="1789" width="7.7109375" style="286" customWidth="1"/>
    <col min="1790" max="1792" width="14.140625" style="286" customWidth="1"/>
    <col min="1793" max="2036" width="11.42578125" style="286"/>
    <col min="2037" max="2037" width="7.28515625" style="286" customWidth="1"/>
    <col min="2038" max="2038" width="12.85546875" style="286" customWidth="1"/>
    <col min="2039" max="2044" width="8.140625" style="286" customWidth="1"/>
    <col min="2045" max="2045" width="7.7109375" style="286" customWidth="1"/>
    <col min="2046" max="2048" width="14.140625" style="286" customWidth="1"/>
    <col min="2049" max="2292" width="11.42578125" style="286"/>
    <col min="2293" max="2293" width="7.28515625" style="286" customWidth="1"/>
    <col min="2294" max="2294" width="12.85546875" style="286" customWidth="1"/>
    <col min="2295" max="2300" width="8.140625" style="286" customWidth="1"/>
    <col min="2301" max="2301" width="7.7109375" style="286" customWidth="1"/>
    <col min="2302" max="2304" width="14.140625" style="286" customWidth="1"/>
    <col min="2305" max="2548" width="11.42578125" style="286"/>
    <col min="2549" max="2549" width="7.28515625" style="286" customWidth="1"/>
    <col min="2550" max="2550" width="12.85546875" style="286" customWidth="1"/>
    <col min="2551" max="2556" width="8.140625" style="286" customWidth="1"/>
    <col min="2557" max="2557" width="7.7109375" style="286" customWidth="1"/>
    <col min="2558" max="2560" width="14.140625" style="286" customWidth="1"/>
    <col min="2561" max="2804" width="11.42578125" style="286"/>
    <col min="2805" max="2805" width="7.28515625" style="286" customWidth="1"/>
    <col min="2806" max="2806" width="12.85546875" style="286" customWidth="1"/>
    <col min="2807" max="2812" width="8.140625" style="286" customWidth="1"/>
    <col min="2813" max="2813" width="7.7109375" style="286" customWidth="1"/>
    <col min="2814" max="2816" width="14.140625" style="286" customWidth="1"/>
    <col min="2817" max="3060" width="11.42578125" style="286"/>
    <col min="3061" max="3061" width="7.28515625" style="286" customWidth="1"/>
    <col min="3062" max="3062" width="12.85546875" style="286" customWidth="1"/>
    <col min="3063" max="3068" width="8.140625" style="286" customWidth="1"/>
    <col min="3069" max="3069" width="7.7109375" style="286" customWidth="1"/>
    <col min="3070" max="3072" width="14.140625" style="286" customWidth="1"/>
    <col min="3073" max="3316" width="11.42578125" style="286"/>
    <col min="3317" max="3317" width="7.28515625" style="286" customWidth="1"/>
    <col min="3318" max="3318" width="12.85546875" style="286" customWidth="1"/>
    <col min="3319" max="3324" width="8.140625" style="286" customWidth="1"/>
    <col min="3325" max="3325" width="7.7109375" style="286" customWidth="1"/>
    <col min="3326" max="3328" width="14.140625" style="286" customWidth="1"/>
    <col min="3329" max="3572" width="11.42578125" style="286"/>
    <col min="3573" max="3573" width="7.28515625" style="286" customWidth="1"/>
    <col min="3574" max="3574" width="12.85546875" style="286" customWidth="1"/>
    <col min="3575" max="3580" width="8.140625" style="286" customWidth="1"/>
    <col min="3581" max="3581" width="7.7109375" style="286" customWidth="1"/>
    <col min="3582" max="3584" width="14.140625" style="286" customWidth="1"/>
    <col min="3585" max="3828" width="11.42578125" style="286"/>
    <col min="3829" max="3829" width="7.28515625" style="286" customWidth="1"/>
    <col min="3830" max="3830" width="12.85546875" style="286" customWidth="1"/>
    <col min="3831" max="3836" width="8.140625" style="286" customWidth="1"/>
    <col min="3837" max="3837" width="7.7109375" style="286" customWidth="1"/>
    <col min="3838" max="3840" width="14.140625" style="286" customWidth="1"/>
    <col min="3841" max="4084" width="11.42578125" style="286"/>
    <col min="4085" max="4085" width="7.28515625" style="286" customWidth="1"/>
    <col min="4086" max="4086" width="12.85546875" style="286" customWidth="1"/>
    <col min="4087" max="4092" width="8.140625" style="286" customWidth="1"/>
    <col min="4093" max="4093" width="7.7109375" style="286" customWidth="1"/>
    <col min="4094" max="4096" width="14.140625" style="286" customWidth="1"/>
    <col min="4097" max="4340" width="11.42578125" style="286"/>
    <col min="4341" max="4341" width="7.28515625" style="286" customWidth="1"/>
    <col min="4342" max="4342" width="12.85546875" style="286" customWidth="1"/>
    <col min="4343" max="4348" width="8.140625" style="286" customWidth="1"/>
    <col min="4349" max="4349" width="7.7109375" style="286" customWidth="1"/>
    <col min="4350" max="4352" width="14.140625" style="286" customWidth="1"/>
    <col min="4353" max="4596" width="11.42578125" style="286"/>
    <col min="4597" max="4597" width="7.28515625" style="286" customWidth="1"/>
    <col min="4598" max="4598" width="12.85546875" style="286" customWidth="1"/>
    <col min="4599" max="4604" width="8.140625" style="286" customWidth="1"/>
    <col min="4605" max="4605" width="7.7109375" style="286" customWidth="1"/>
    <col min="4606" max="4608" width="14.140625" style="286" customWidth="1"/>
    <col min="4609" max="4852" width="11.42578125" style="286"/>
    <col min="4853" max="4853" width="7.28515625" style="286" customWidth="1"/>
    <col min="4854" max="4854" width="12.85546875" style="286" customWidth="1"/>
    <col min="4855" max="4860" width="8.140625" style="286" customWidth="1"/>
    <col min="4861" max="4861" width="7.7109375" style="286" customWidth="1"/>
    <col min="4862" max="4864" width="14.140625" style="286" customWidth="1"/>
    <col min="4865" max="5108" width="11.42578125" style="286"/>
    <col min="5109" max="5109" width="7.28515625" style="286" customWidth="1"/>
    <col min="5110" max="5110" width="12.85546875" style="286" customWidth="1"/>
    <col min="5111" max="5116" width="8.140625" style="286" customWidth="1"/>
    <col min="5117" max="5117" width="7.7109375" style="286" customWidth="1"/>
    <col min="5118" max="5120" width="14.140625" style="286" customWidth="1"/>
    <col min="5121" max="5364" width="11.42578125" style="286"/>
    <col min="5365" max="5365" width="7.28515625" style="286" customWidth="1"/>
    <col min="5366" max="5366" width="12.85546875" style="286" customWidth="1"/>
    <col min="5367" max="5372" width="8.140625" style="286" customWidth="1"/>
    <col min="5373" max="5373" width="7.7109375" style="286" customWidth="1"/>
    <col min="5374" max="5376" width="14.140625" style="286" customWidth="1"/>
    <col min="5377" max="5620" width="11.42578125" style="286"/>
    <col min="5621" max="5621" width="7.28515625" style="286" customWidth="1"/>
    <col min="5622" max="5622" width="12.85546875" style="286" customWidth="1"/>
    <col min="5623" max="5628" width="8.140625" style="286" customWidth="1"/>
    <col min="5629" max="5629" width="7.7109375" style="286" customWidth="1"/>
    <col min="5630" max="5632" width="14.140625" style="286" customWidth="1"/>
    <col min="5633" max="5876" width="11.42578125" style="286"/>
    <col min="5877" max="5877" width="7.28515625" style="286" customWidth="1"/>
    <col min="5878" max="5878" width="12.85546875" style="286" customWidth="1"/>
    <col min="5879" max="5884" width="8.140625" style="286" customWidth="1"/>
    <col min="5885" max="5885" width="7.7109375" style="286" customWidth="1"/>
    <col min="5886" max="5888" width="14.140625" style="286" customWidth="1"/>
    <col min="5889" max="6132" width="11.42578125" style="286"/>
    <col min="6133" max="6133" width="7.28515625" style="286" customWidth="1"/>
    <col min="6134" max="6134" width="12.85546875" style="286" customWidth="1"/>
    <col min="6135" max="6140" width="8.140625" style="286" customWidth="1"/>
    <col min="6141" max="6141" width="7.7109375" style="286" customWidth="1"/>
    <col min="6142" max="6144" width="14.140625" style="286" customWidth="1"/>
    <col min="6145" max="6388" width="11.42578125" style="286"/>
    <col min="6389" max="6389" width="7.28515625" style="286" customWidth="1"/>
    <col min="6390" max="6390" width="12.85546875" style="286" customWidth="1"/>
    <col min="6391" max="6396" width="8.140625" style="286" customWidth="1"/>
    <col min="6397" max="6397" width="7.7109375" style="286" customWidth="1"/>
    <col min="6398" max="6400" width="14.140625" style="286" customWidth="1"/>
    <col min="6401" max="6644" width="11.42578125" style="286"/>
    <col min="6645" max="6645" width="7.28515625" style="286" customWidth="1"/>
    <col min="6646" max="6646" width="12.85546875" style="286" customWidth="1"/>
    <col min="6647" max="6652" width="8.140625" style="286" customWidth="1"/>
    <col min="6653" max="6653" width="7.7109375" style="286" customWidth="1"/>
    <col min="6654" max="6656" width="14.140625" style="286" customWidth="1"/>
    <col min="6657" max="6900" width="11.42578125" style="286"/>
    <col min="6901" max="6901" width="7.28515625" style="286" customWidth="1"/>
    <col min="6902" max="6902" width="12.85546875" style="286" customWidth="1"/>
    <col min="6903" max="6908" width="8.140625" style="286" customWidth="1"/>
    <col min="6909" max="6909" width="7.7109375" style="286" customWidth="1"/>
    <col min="6910" max="6912" width="14.140625" style="286" customWidth="1"/>
    <col min="6913" max="7156" width="11.42578125" style="286"/>
    <col min="7157" max="7157" width="7.28515625" style="286" customWidth="1"/>
    <col min="7158" max="7158" width="12.85546875" style="286" customWidth="1"/>
    <col min="7159" max="7164" width="8.140625" style="286" customWidth="1"/>
    <col min="7165" max="7165" width="7.7109375" style="286" customWidth="1"/>
    <col min="7166" max="7168" width="14.140625" style="286" customWidth="1"/>
    <col min="7169" max="7412" width="11.42578125" style="286"/>
    <col min="7413" max="7413" width="7.28515625" style="286" customWidth="1"/>
    <col min="7414" max="7414" width="12.85546875" style="286" customWidth="1"/>
    <col min="7415" max="7420" width="8.140625" style="286" customWidth="1"/>
    <col min="7421" max="7421" width="7.7109375" style="286" customWidth="1"/>
    <col min="7422" max="7424" width="14.140625" style="286" customWidth="1"/>
    <col min="7425" max="7668" width="11.42578125" style="286"/>
    <col min="7669" max="7669" width="7.28515625" style="286" customWidth="1"/>
    <col min="7670" max="7670" width="12.85546875" style="286" customWidth="1"/>
    <col min="7671" max="7676" width="8.140625" style="286" customWidth="1"/>
    <col min="7677" max="7677" width="7.7109375" style="286" customWidth="1"/>
    <col min="7678" max="7680" width="14.140625" style="286" customWidth="1"/>
    <col min="7681" max="7924" width="11.42578125" style="286"/>
    <col min="7925" max="7925" width="7.28515625" style="286" customWidth="1"/>
    <col min="7926" max="7926" width="12.85546875" style="286" customWidth="1"/>
    <col min="7927" max="7932" width="8.140625" style="286" customWidth="1"/>
    <col min="7933" max="7933" width="7.7109375" style="286" customWidth="1"/>
    <col min="7934" max="7936" width="14.140625" style="286" customWidth="1"/>
    <col min="7937" max="8180" width="11.42578125" style="286"/>
    <col min="8181" max="8181" width="7.28515625" style="286" customWidth="1"/>
    <col min="8182" max="8182" width="12.85546875" style="286" customWidth="1"/>
    <col min="8183" max="8188" width="8.140625" style="286" customWidth="1"/>
    <col min="8189" max="8189" width="7.7109375" style="286" customWidth="1"/>
    <col min="8190" max="8192" width="14.140625" style="286" customWidth="1"/>
    <col min="8193" max="8436" width="11.42578125" style="286"/>
    <col min="8437" max="8437" width="7.28515625" style="286" customWidth="1"/>
    <col min="8438" max="8438" width="12.85546875" style="286" customWidth="1"/>
    <col min="8439" max="8444" width="8.140625" style="286" customWidth="1"/>
    <col min="8445" max="8445" width="7.7109375" style="286" customWidth="1"/>
    <col min="8446" max="8448" width="14.140625" style="286" customWidth="1"/>
    <col min="8449" max="8692" width="11.42578125" style="286"/>
    <col min="8693" max="8693" width="7.28515625" style="286" customWidth="1"/>
    <col min="8694" max="8694" width="12.85546875" style="286" customWidth="1"/>
    <col min="8695" max="8700" width="8.140625" style="286" customWidth="1"/>
    <col min="8701" max="8701" width="7.7109375" style="286" customWidth="1"/>
    <col min="8702" max="8704" width="14.140625" style="286" customWidth="1"/>
    <col min="8705" max="8948" width="11.42578125" style="286"/>
    <col min="8949" max="8949" width="7.28515625" style="286" customWidth="1"/>
    <col min="8950" max="8950" width="12.85546875" style="286" customWidth="1"/>
    <col min="8951" max="8956" width="8.140625" style="286" customWidth="1"/>
    <col min="8957" max="8957" width="7.7109375" style="286" customWidth="1"/>
    <col min="8958" max="8960" width="14.140625" style="286" customWidth="1"/>
    <col min="8961" max="9204" width="11.42578125" style="286"/>
    <col min="9205" max="9205" width="7.28515625" style="286" customWidth="1"/>
    <col min="9206" max="9206" width="12.85546875" style="286" customWidth="1"/>
    <col min="9207" max="9212" width="8.140625" style="286" customWidth="1"/>
    <col min="9213" max="9213" width="7.7109375" style="286" customWidth="1"/>
    <col min="9214" max="9216" width="14.140625" style="286" customWidth="1"/>
    <col min="9217" max="9460" width="11.42578125" style="286"/>
    <col min="9461" max="9461" width="7.28515625" style="286" customWidth="1"/>
    <col min="9462" max="9462" width="12.85546875" style="286" customWidth="1"/>
    <col min="9463" max="9468" width="8.140625" style="286" customWidth="1"/>
    <col min="9469" max="9469" width="7.7109375" style="286" customWidth="1"/>
    <col min="9470" max="9472" width="14.140625" style="286" customWidth="1"/>
    <col min="9473" max="9716" width="11.42578125" style="286"/>
    <col min="9717" max="9717" width="7.28515625" style="286" customWidth="1"/>
    <col min="9718" max="9718" width="12.85546875" style="286" customWidth="1"/>
    <col min="9719" max="9724" width="8.140625" style="286" customWidth="1"/>
    <col min="9725" max="9725" width="7.7109375" style="286" customWidth="1"/>
    <col min="9726" max="9728" width="14.140625" style="286" customWidth="1"/>
    <col min="9729" max="9972" width="11.42578125" style="286"/>
    <col min="9973" max="9973" width="7.28515625" style="286" customWidth="1"/>
    <col min="9974" max="9974" width="12.85546875" style="286" customWidth="1"/>
    <col min="9975" max="9980" width="8.140625" style="286" customWidth="1"/>
    <col min="9981" max="9981" width="7.7109375" style="286" customWidth="1"/>
    <col min="9982" max="9984" width="14.140625" style="286" customWidth="1"/>
    <col min="9985" max="10228" width="11.42578125" style="286"/>
    <col min="10229" max="10229" width="7.28515625" style="286" customWidth="1"/>
    <col min="10230" max="10230" width="12.85546875" style="286" customWidth="1"/>
    <col min="10231" max="10236" width="8.140625" style="286" customWidth="1"/>
    <col min="10237" max="10237" width="7.7109375" style="286" customWidth="1"/>
    <col min="10238" max="10240" width="14.140625" style="286" customWidth="1"/>
    <col min="10241" max="10484" width="11.42578125" style="286"/>
    <col min="10485" max="10485" width="7.28515625" style="286" customWidth="1"/>
    <col min="10486" max="10486" width="12.85546875" style="286" customWidth="1"/>
    <col min="10487" max="10492" width="8.140625" style="286" customWidth="1"/>
    <col min="10493" max="10493" width="7.7109375" style="286" customWidth="1"/>
    <col min="10494" max="10496" width="14.140625" style="286" customWidth="1"/>
    <col min="10497" max="10740" width="11.42578125" style="286"/>
    <col min="10741" max="10741" width="7.28515625" style="286" customWidth="1"/>
    <col min="10742" max="10742" width="12.85546875" style="286" customWidth="1"/>
    <col min="10743" max="10748" width="8.140625" style="286" customWidth="1"/>
    <col min="10749" max="10749" width="7.7109375" style="286" customWidth="1"/>
    <col min="10750" max="10752" width="14.140625" style="286" customWidth="1"/>
    <col min="10753" max="10996" width="11.42578125" style="286"/>
    <col min="10997" max="10997" width="7.28515625" style="286" customWidth="1"/>
    <col min="10998" max="10998" width="12.85546875" style="286" customWidth="1"/>
    <col min="10999" max="11004" width="8.140625" style="286" customWidth="1"/>
    <col min="11005" max="11005" width="7.7109375" style="286" customWidth="1"/>
    <col min="11006" max="11008" width="14.140625" style="286" customWidth="1"/>
    <col min="11009" max="11252" width="11.42578125" style="286"/>
    <col min="11253" max="11253" width="7.28515625" style="286" customWidth="1"/>
    <col min="11254" max="11254" width="12.85546875" style="286" customWidth="1"/>
    <col min="11255" max="11260" width="8.140625" style="286" customWidth="1"/>
    <col min="11261" max="11261" width="7.7109375" style="286" customWidth="1"/>
    <col min="11262" max="11264" width="14.140625" style="286" customWidth="1"/>
    <col min="11265" max="11508" width="11.42578125" style="286"/>
    <col min="11509" max="11509" width="7.28515625" style="286" customWidth="1"/>
    <col min="11510" max="11510" width="12.85546875" style="286" customWidth="1"/>
    <col min="11511" max="11516" width="8.140625" style="286" customWidth="1"/>
    <col min="11517" max="11517" width="7.7109375" style="286" customWidth="1"/>
    <col min="11518" max="11520" width="14.140625" style="286" customWidth="1"/>
    <col min="11521" max="11764" width="11.42578125" style="286"/>
    <col min="11765" max="11765" width="7.28515625" style="286" customWidth="1"/>
    <col min="11766" max="11766" width="12.85546875" style="286" customWidth="1"/>
    <col min="11767" max="11772" width="8.140625" style="286" customWidth="1"/>
    <col min="11773" max="11773" width="7.7109375" style="286" customWidth="1"/>
    <col min="11774" max="11776" width="14.140625" style="286" customWidth="1"/>
    <col min="11777" max="12020" width="11.42578125" style="286"/>
    <col min="12021" max="12021" width="7.28515625" style="286" customWidth="1"/>
    <col min="12022" max="12022" width="12.85546875" style="286" customWidth="1"/>
    <col min="12023" max="12028" width="8.140625" style="286" customWidth="1"/>
    <col min="12029" max="12029" width="7.7109375" style="286" customWidth="1"/>
    <col min="12030" max="12032" width="14.140625" style="286" customWidth="1"/>
    <col min="12033" max="12276" width="11.42578125" style="286"/>
    <col min="12277" max="12277" width="7.28515625" style="286" customWidth="1"/>
    <col min="12278" max="12278" width="12.85546875" style="286" customWidth="1"/>
    <col min="12279" max="12284" width="8.140625" style="286" customWidth="1"/>
    <col min="12285" max="12285" width="7.7109375" style="286" customWidth="1"/>
    <col min="12286" max="12288" width="14.140625" style="286" customWidth="1"/>
    <col min="12289" max="12532" width="11.42578125" style="286"/>
    <col min="12533" max="12533" width="7.28515625" style="286" customWidth="1"/>
    <col min="12534" max="12534" width="12.85546875" style="286" customWidth="1"/>
    <col min="12535" max="12540" width="8.140625" style="286" customWidth="1"/>
    <col min="12541" max="12541" width="7.7109375" style="286" customWidth="1"/>
    <col min="12542" max="12544" width="14.140625" style="286" customWidth="1"/>
    <col min="12545" max="12788" width="11.42578125" style="286"/>
    <col min="12789" max="12789" width="7.28515625" style="286" customWidth="1"/>
    <col min="12790" max="12790" width="12.85546875" style="286" customWidth="1"/>
    <col min="12791" max="12796" width="8.140625" style="286" customWidth="1"/>
    <col min="12797" max="12797" width="7.7109375" style="286" customWidth="1"/>
    <col min="12798" max="12800" width="14.140625" style="286" customWidth="1"/>
    <col min="12801" max="13044" width="11.42578125" style="286"/>
    <col min="13045" max="13045" width="7.28515625" style="286" customWidth="1"/>
    <col min="13046" max="13046" width="12.85546875" style="286" customWidth="1"/>
    <col min="13047" max="13052" width="8.140625" style="286" customWidth="1"/>
    <col min="13053" max="13053" width="7.7109375" style="286" customWidth="1"/>
    <col min="13054" max="13056" width="14.140625" style="286" customWidth="1"/>
    <col min="13057" max="13300" width="11.42578125" style="286"/>
    <col min="13301" max="13301" width="7.28515625" style="286" customWidth="1"/>
    <col min="13302" max="13302" width="12.85546875" style="286" customWidth="1"/>
    <col min="13303" max="13308" width="8.140625" style="286" customWidth="1"/>
    <col min="13309" max="13309" width="7.7109375" style="286" customWidth="1"/>
    <col min="13310" max="13312" width="14.140625" style="286" customWidth="1"/>
    <col min="13313" max="13556" width="11.42578125" style="286"/>
    <col min="13557" max="13557" width="7.28515625" style="286" customWidth="1"/>
    <col min="13558" max="13558" width="12.85546875" style="286" customWidth="1"/>
    <col min="13559" max="13564" width="8.140625" style="286" customWidth="1"/>
    <col min="13565" max="13565" width="7.7109375" style="286" customWidth="1"/>
    <col min="13566" max="13568" width="14.140625" style="286" customWidth="1"/>
    <col min="13569" max="13812" width="11.42578125" style="286"/>
    <col min="13813" max="13813" width="7.28515625" style="286" customWidth="1"/>
    <col min="13814" max="13814" width="12.85546875" style="286" customWidth="1"/>
    <col min="13815" max="13820" width="8.140625" style="286" customWidth="1"/>
    <col min="13821" max="13821" width="7.7109375" style="286" customWidth="1"/>
    <col min="13822" max="13824" width="14.140625" style="286" customWidth="1"/>
    <col min="13825" max="14068" width="11.42578125" style="286"/>
    <col min="14069" max="14069" width="7.28515625" style="286" customWidth="1"/>
    <col min="14070" max="14070" width="12.85546875" style="286" customWidth="1"/>
    <col min="14071" max="14076" width="8.140625" style="286" customWidth="1"/>
    <col min="14077" max="14077" width="7.7109375" style="286" customWidth="1"/>
    <col min="14078" max="14080" width="14.140625" style="286" customWidth="1"/>
    <col min="14081" max="14324" width="11.42578125" style="286"/>
    <col min="14325" max="14325" width="7.28515625" style="286" customWidth="1"/>
    <col min="14326" max="14326" width="12.85546875" style="286" customWidth="1"/>
    <col min="14327" max="14332" width="8.140625" style="286" customWidth="1"/>
    <col min="14333" max="14333" width="7.7109375" style="286" customWidth="1"/>
    <col min="14334" max="14336" width="14.140625" style="286" customWidth="1"/>
    <col min="14337" max="14580" width="11.42578125" style="286"/>
    <col min="14581" max="14581" width="7.28515625" style="286" customWidth="1"/>
    <col min="14582" max="14582" width="12.85546875" style="286" customWidth="1"/>
    <col min="14583" max="14588" width="8.140625" style="286" customWidth="1"/>
    <col min="14589" max="14589" width="7.7109375" style="286" customWidth="1"/>
    <col min="14590" max="14592" width="14.140625" style="286" customWidth="1"/>
    <col min="14593" max="14836" width="11.42578125" style="286"/>
    <col min="14837" max="14837" width="7.28515625" style="286" customWidth="1"/>
    <col min="14838" max="14838" width="12.85546875" style="286" customWidth="1"/>
    <col min="14839" max="14844" width="8.140625" style="286" customWidth="1"/>
    <col min="14845" max="14845" width="7.7109375" style="286" customWidth="1"/>
    <col min="14846" max="14848" width="14.140625" style="286" customWidth="1"/>
    <col min="14849" max="15092" width="11.42578125" style="286"/>
    <col min="15093" max="15093" width="7.28515625" style="286" customWidth="1"/>
    <col min="15094" max="15094" width="12.85546875" style="286" customWidth="1"/>
    <col min="15095" max="15100" width="8.140625" style="286" customWidth="1"/>
    <col min="15101" max="15101" width="7.7109375" style="286" customWidth="1"/>
    <col min="15102" max="15104" width="14.140625" style="286" customWidth="1"/>
    <col min="15105" max="15348" width="11.42578125" style="286"/>
    <col min="15349" max="15349" width="7.28515625" style="286" customWidth="1"/>
    <col min="15350" max="15350" width="12.85546875" style="286" customWidth="1"/>
    <col min="15351" max="15356" width="8.140625" style="286" customWidth="1"/>
    <col min="15357" max="15357" width="7.7109375" style="286" customWidth="1"/>
    <col min="15358" max="15360" width="14.140625" style="286" customWidth="1"/>
    <col min="15361" max="15604" width="11.42578125" style="286"/>
    <col min="15605" max="15605" width="7.28515625" style="286" customWidth="1"/>
    <col min="15606" max="15606" width="12.85546875" style="286" customWidth="1"/>
    <col min="15607" max="15612" width="8.140625" style="286" customWidth="1"/>
    <col min="15613" max="15613" width="7.7109375" style="286" customWidth="1"/>
    <col min="15614" max="15616" width="14.140625" style="286" customWidth="1"/>
    <col min="15617" max="15860" width="11.42578125" style="286"/>
    <col min="15861" max="15861" width="7.28515625" style="286" customWidth="1"/>
    <col min="15862" max="15862" width="12.85546875" style="286" customWidth="1"/>
    <col min="15863" max="15868" width="8.140625" style="286" customWidth="1"/>
    <col min="15869" max="15869" width="7.7109375" style="286" customWidth="1"/>
    <col min="15870" max="15872" width="14.140625" style="286" customWidth="1"/>
    <col min="15873" max="16116" width="11.42578125" style="286"/>
    <col min="16117" max="16117" width="7.28515625" style="286" customWidth="1"/>
    <col min="16118" max="16118" width="12.85546875" style="286" customWidth="1"/>
    <col min="16119" max="16124" width="8.140625" style="286" customWidth="1"/>
    <col min="16125" max="16125" width="7.7109375" style="286" customWidth="1"/>
    <col min="16126" max="16128" width="14.140625" style="286" customWidth="1"/>
    <col min="16129" max="16384" width="11.42578125" style="286"/>
  </cols>
  <sheetData>
    <row r="1" spans="1:17" ht="15" customHeight="1"/>
    <row r="2" spans="1:17" ht="15" customHeight="1"/>
    <row r="3" spans="1:17" ht="15" customHeight="1"/>
    <row r="4" spans="1:17" ht="15" customHeight="1"/>
    <row r="5" spans="1:17" ht="15" customHeight="1">
      <c r="A5" s="743" t="s">
        <v>392</v>
      </c>
      <c r="B5" s="743"/>
      <c r="C5" s="743"/>
      <c r="D5" s="743"/>
      <c r="E5" s="743"/>
      <c r="F5" s="743"/>
      <c r="G5" s="743"/>
      <c r="H5" s="54"/>
    </row>
    <row r="6" spans="1:17" ht="6.75" customHeight="1">
      <c r="A6" s="10"/>
      <c r="B6" s="10"/>
      <c r="C6" s="10"/>
      <c r="D6" s="10"/>
      <c r="E6" s="10"/>
      <c r="F6" s="10"/>
      <c r="G6" s="10"/>
    </row>
    <row r="7" spans="1:17" ht="15" customHeight="1">
      <c r="A7" s="59" t="s">
        <v>461</v>
      </c>
      <c r="B7" s="59" t="s">
        <v>0</v>
      </c>
      <c r="C7" s="55"/>
      <c r="D7" s="55"/>
      <c r="E7" s="55"/>
      <c r="F7" s="55"/>
      <c r="G7" s="10"/>
    </row>
    <row r="8" spans="1:17" ht="15.95" customHeight="1">
      <c r="A8" s="553">
        <v>2013</v>
      </c>
      <c r="B8" s="527">
        <v>68182</v>
      </c>
      <c r="C8" s="56"/>
      <c r="D8" s="56"/>
      <c r="E8" s="56"/>
      <c r="F8" s="56"/>
      <c r="G8" s="10"/>
    </row>
    <row r="9" spans="1:17" ht="15.95" customHeight="1">
      <c r="A9" s="553">
        <v>2014</v>
      </c>
      <c r="B9" s="527">
        <v>70549</v>
      </c>
      <c r="C9" s="57"/>
      <c r="D9" s="56"/>
      <c r="E9" s="56"/>
      <c r="F9" s="56"/>
      <c r="G9" s="10"/>
    </row>
    <row r="10" spans="1:17" ht="15.95" customHeight="1">
      <c r="A10" s="553">
        <v>2015</v>
      </c>
      <c r="B10" s="527">
        <v>64633</v>
      </c>
      <c r="C10" s="57"/>
      <c r="D10" s="56"/>
      <c r="E10" s="56"/>
      <c r="F10" s="56"/>
      <c r="G10" s="10"/>
      <c r="J10" s="27"/>
    </row>
    <row r="11" spans="1:17" ht="15.95" customHeight="1">
      <c r="A11" s="553">
        <v>2016</v>
      </c>
      <c r="B11" s="527">
        <v>74753</v>
      </c>
      <c r="C11" s="57"/>
      <c r="D11" s="56"/>
      <c r="E11" s="56"/>
      <c r="F11" s="56"/>
      <c r="G11" s="10"/>
    </row>
    <row r="12" spans="1:17" ht="15.95" customHeight="1">
      <c r="A12" s="553">
        <v>2017</v>
      </c>
      <c r="B12" s="527">
        <v>121394</v>
      </c>
      <c r="C12" s="57"/>
      <c r="D12" s="56"/>
      <c r="E12" s="56"/>
      <c r="F12" s="56"/>
      <c r="G12" s="10"/>
    </row>
    <row r="13" spans="1:17" ht="15.95" customHeight="1">
      <c r="A13" s="59" t="s">
        <v>279</v>
      </c>
      <c r="B13" s="580">
        <f>B12-B11</f>
        <v>46641</v>
      </c>
      <c r="C13" s="57"/>
      <c r="D13" s="56"/>
      <c r="E13" s="56"/>
      <c r="F13" s="56"/>
      <c r="G13" s="10"/>
    </row>
    <row r="14" spans="1:17" ht="8.25" customHeight="1">
      <c r="A14" s="61"/>
      <c r="B14" s="62">
        <v>1</v>
      </c>
      <c r="C14" s="63">
        <v>2</v>
      </c>
      <c r="D14" s="62">
        <v>3</v>
      </c>
      <c r="E14" s="63">
        <v>4</v>
      </c>
      <c r="F14" s="62">
        <v>5</v>
      </c>
      <c r="G14" s="10"/>
    </row>
    <row r="15" spans="1:17" ht="28.5" customHeight="1">
      <c r="A15" s="59" t="s">
        <v>64</v>
      </c>
      <c r="B15" s="59" t="s">
        <v>4</v>
      </c>
      <c r="C15" s="59" t="s">
        <v>5</v>
      </c>
      <c r="D15" s="59" t="s">
        <v>6</v>
      </c>
      <c r="E15" s="59" t="s">
        <v>7</v>
      </c>
      <c r="F15" s="59" t="s">
        <v>207</v>
      </c>
      <c r="G15" s="59" t="s">
        <v>65</v>
      </c>
      <c r="H15" s="64" t="s">
        <v>73</v>
      </c>
      <c r="I15" s="64" t="s">
        <v>74</v>
      </c>
      <c r="J15" s="64" t="s">
        <v>75</v>
      </c>
      <c r="L15" s="1" t="s">
        <v>70</v>
      </c>
      <c r="M15" s="286" t="s">
        <v>76</v>
      </c>
    </row>
    <row r="16" spans="1:17" ht="14.1" customHeight="1">
      <c r="A16" s="526" t="s">
        <v>9</v>
      </c>
      <c r="B16" s="527">
        <v>327</v>
      </c>
      <c r="C16" s="527">
        <v>513</v>
      </c>
      <c r="D16" s="527">
        <v>486</v>
      </c>
      <c r="E16" s="527">
        <v>1257</v>
      </c>
      <c r="F16" s="547">
        <v>861</v>
      </c>
      <c r="G16" s="579">
        <f>Tabla135[[#This Row],[2017]]-Tabla135[[#This Row],[2016]]</f>
        <v>-396</v>
      </c>
      <c r="H16" s="65" t="e">
        <f>SLOPE(#REF!,$B$14:$F$14)</f>
        <v>#REF!</v>
      </c>
      <c r="I16" s="65" t="e">
        <f>AVERAGE(#REF!)</f>
        <v>#REF!</v>
      </c>
      <c r="J16" s="66" t="e">
        <f t="shared" ref="J16:J49" si="0">H16/I16</f>
        <v>#REF!</v>
      </c>
      <c r="K16" s="49"/>
      <c r="L16" s="1">
        <f t="shared" ref="L16:L45" si="1">RANK(G16,$G$16:$G$45)</f>
        <v>29</v>
      </c>
      <c r="M16" s="49" t="e">
        <f>#REF!/#REF!</f>
        <v>#REF!</v>
      </c>
      <c r="N16" s="49"/>
      <c r="O16" s="49"/>
      <c r="P16" s="49"/>
      <c r="Q16" s="67"/>
    </row>
    <row r="17" spans="1:17" ht="14.1" customHeight="1">
      <c r="A17" s="526" t="s">
        <v>12</v>
      </c>
      <c r="B17" s="527">
        <v>0</v>
      </c>
      <c r="C17" s="527">
        <v>21</v>
      </c>
      <c r="D17" s="527">
        <v>65</v>
      </c>
      <c r="E17" s="527">
        <v>12</v>
      </c>
      <c r="F17" s="547">
        <v>40</v>
      </c>
      <c r="G17" s="579">
        <f>Tabla135[[#This Row],[2017]]-Tabla135[[#This Row],[2016]]</f>
        <v>28</v>
      </c>
      <c r="H17" s="48" t="e">
        <f>SLOPE(#REF!,$B$14:$F$14)</f>
        <v>#REF!</v>
      </c>
      <c r="I17" s="48" t="e">
        <f>AVERAGE(#REF!)</f>
        <v>#REF!</v>
      </c>
      <c r="J17" s="68" t="e">
        <f t="shared" si="0"/>
        <v>#REF!</v>
      </c>
      <c r="K17" s="49"/>
      <c r="L17" s="1">
        <f t="shared" si="1"/>
        <v>16</v>
      </c>
      <c r="M17" s="49" t="e">
        <f>#REF!/#REF!</f>
        <v>#REF!</v>
      </c>
      <c r="N17" s="49"/>
      <c r="O17" s="49"/>
      <c r="P17" s="49"/>
      <c r="Q17" s="67"/>
    </row>
    <row r="18" spans="1:17" ht="14.1" customHeight="1">
      <c r="A18" s="526" t="s">
        <v>13</v>
      </c>
      <c r="B18" s="527">
        <v>0</v>
      </c>
      <c r="C18" s="527">
        <v>0</v>
      </c>
      <c r="D18" s="527">
        <v>39</v>
      </c>
      <c r="E18" s="527">
        <v>0</v>
      </c>
      <c r="F18" s="547">
        <v>1</v>
      </c>
      <c r="G18" s="579">
        <f>Tabla135[[#This Row],[2017]]-Tabla135[[#This Row],[2016]]</f>
        <v>1</v>
      </c>
      <c r="H18" s="48" t="e">
        <f>SLOPE(#REF!,$B$14:$F$14)</f>
        <v>#REF!</v>
      </c>
      <c r="I18" s="48" t="e">
        <f>AVERAGE(#REF!)</f>
        <v>#REF!</v>
      </c>
      <c r="J18" s="68" t="e">
        <f t="shared" si="0"/>
        <v>#REF!</v>
      </c>
      <c r="K18" s="49"/>
      <c r="L18" s="1">
        <f t="shared" si="1"/>
        <v>20</v>
      </c>
      <c r="M18" s="49" t="e">
        <f>#REF!/#REF!</f>
        <v>#REF!</v>
      </c>
      <c r="N18" s="49"/>
      <c r="O18" s="49"/>
      <c r="P18" s="49"/>
      <c r="Q18" s="67"/>
    </row>
    <row r="19" spans="1:17" ht="14.1" customHeight="1">
      <c r="A19" s="526" t="s">
        <v>14</v>
      </c>
      <c r="B19" s="527">
        <v>625</v>
      </c>
      <c r="C19" s="527">
        <v>337</v>
      </c>
      <c r="D19" s="527">
        <v>292</v>
      </c>
      <c r="E19" s="527">
        <v>227</v>
      </c>
      <c r="F19" s="547">
        <v>395</v>
      </c>
      <c r="G19" s="579">
        <f>Tabla135[[#This Row],[2017]]-Tabla135[[#This Row],[2016]]</f>
        <v>168</v>
      </c>
      <c r="H19" s="48" t="e">
        <f>SLOPE(#REF!,$B$14:$F$14)</f>
        <v>#REF!</v>
      </c>
      <c r="I19" s="48" t="e">
        <f>AVERAGE(#REF!)</f>
        <v>#REF!</v>
      </c>
      <c r="J19" s="68" t="e">
        <f t="shared" si="0"/>
        <v>#REF!</v>
      </c>
      <c r="K19" s="49"/>
      <c r="L19" s="1">
        <f t="shared" si="1"/>
        <v>11</v>
      </c>
      <c r="M19" s="49" t="e">
        <f>#REF!/#REF!</f>
        <v>#REF!</v>
      </c>
      <c r="N19" s="49"/>
      <c r="O19" s="49"/>
      <c r="P19" s="49"/>
      <c r="Q19" s="67"/>
    </row>
    <row r="20" spans="1:17" ht="14.1" customHeight="1">
      <c r="A20" s="526" t="s">
        <v>15</v>
      </c>
      <c r="B20" s="527">
        <v>256</v>
      </c>
      <c r="C20" s="527">
        <v>376</v>
      </c>
      <c r="D20" s="527">
        <v>310</v>
      </c>
      <c r="E20" s="527">
        <v>459</v>
      </c>
      <c r="F20" s="547">
        <v>140</v>
      </c>
      <c r="G20" s="579">
        <f>Tabla135[[#This Row],[2017]]-Tabla135[[#This Row],[2016]]</f>
        <v>-319</v>
      </c>
      <c r="H20" s="48" t="e">
        <f>SLOPE(#REF!,$B$14:$F$14)</f>
        <v>#REF!</v>
      </c>
      <c r="I20" s="48" t="e">
        <f>AVERAGE(#REF!)</f>
        <v>#REF!</v>
      </c>
      <c r="J20" s="68" t="e">
        <f t="shared" si="0"/>
        <v>#REF!</v>
      </c>
      <c r="K20" s="49"/>
      <c r="L20" s="1">
        <f t="shared" si="1"/>
        <v>28</v>
      </c>
      <c r="M20" s="49" t="e">
        <f>#REF!/#REF!</f>
        <v>#REF!</v>
      </c>
      <c r="N20" s="49"/>
      <c r="O20" s="49"/>
      <c r="P20" s="49"/>
      <c r="Q20" s="67"/>
    </row>
    <row r="21" spans="1:17" ht="14.1" customHeight="1">
      <c r="A21" s="526" t="s">
        <v>16</v>
      </c>
      <c r="B21" s="527">
        <v>4469</v>
      </c>
      <c r="C21" s="527">
        <v>1258</v>
      </c>
      <c r="D21" s="527">
        <v>243</v>
      </c>
      <c r="E21" s="527">
        <v>171</v>
      </c>
      <c r="F21" s="547">
        <v>178</v>
      </c>
      <c r="G21" s="579">
        <f>Tabla135[[#This Row],[2017]]-Tabla135[[#This Row],[2016]]</f>
        <v>7</v>
      </c>
      <c r="H21" s="48" t="e">
        <f>SLOPE(#REF!,$B$14:$F$14)</f>
        <v>#REF!</v>
      </c>
      <c r="I21" s="48" t="e">
        <f>AVERAGE(#REF!)</f>
        <v>#REF!</v>
      </c>
      <c r="J21" s="68" t="e">
        <f t="shared" si="0"/>
        <v>#REF!</v>
      </c>
      <c r="K21" s="49"/>
      <c r="L21" s="1">
        <f t="shared" si="1"/>
        <v>19</v>
      </c>
      <c r="M21" s="49" t="e">
        <f>#REF!/#REF!</f>
        <v>#REF!</v>
      </c>
      <c r="N21" s="49"/>
      <c r="O21" s="49"/>
      <c r="P21" s="49"/>
      <c r="Q21" s="67"/>
    </row>
    <row r="22" spans="1:17" ht="14.1" customHeight="1">
      <c r="A22" s="526" t="s">
        <v>17</v>
      </c>
      <c r="B22" s="527">
        <v>1346</v>
      </c>
      <c r="C22" s="527">
        <v>2</v>
      </c>
      <c r="D22" s="527">
        <v>49</v>
      </c>
      <c r="E22" s="527">
        <v>29</v>
      </c>
      <c r="F22" s="547">
        <v>194</v>
      </c>
      <c r="G22" s="579">
        <f>Tabla135[[#This Row],[2017]]-Tabla135[[#This Row],[2016]]</f>
        <v>165</v>
      </c>
      <c r="H22" s="48" t="e">
        <f>SLOPE(#REF!,$B$14:$F$14)</f>
        <v>#REF!</v>
      </c>
      <c r="I22" s="48" t="e">
        <f>AVERAGE(#REF!)</f>
        <v>#REF!</v>
      </c>
      <c r="J22" s="68" t="e">
        <f t="shared" si="0"/>
        <v>#REF!</v>
      </c>
      <c r="K22" s="49"/>
      <c r="L22" s="1">
        <f t="shared" si="1"/>
        <v>12</v>
      </c>
      <c r="M22" s="49" t="e">
        <f>#REF!/#REF!</f>
        <v>#REF!</v>
      </c>
      <c r="N22" s="49"/>
      <c r="O22" s="49"/>
      <c r="P22" s="49"/>
      <c r="Q22" s="67"/>
    </row>
    <row r="23" spans="1:17" ht="14.1" customHeight="1">
      <c r="A23" s="526" t="s">
        <v>18</v>
      </c>
      <c r="B23" s="527">
        <v>2</v>
      </c>
      <c r="C23" s="527">
        <v>51</v>
      </c>
      <c r="D23" s="527">
        <v>75</v>
      </c>
      <c r="E23" s="527">
        <v>2</v>
      </c>
      <c r="F23" s="547">
        <v>201</v>
      </c>
      <c r="G23" s="579">
        <f>Tabla135[[#This Row],[2017]]-Tabla135[[#This Row],[2016]]</f>
        <v>199</v>
      </c>
      <c r="H23" s="69" t="e">
        <f>SLOPE(#REF!,$B$14:$F$14)</f>
        <v>#REF!</v>
      </c>
      <c r="I23" s="69" t="e">
        <f>AVERAGE(#REF!)</f>
        <v>#REF!</v>
      </c>
      <c r="J23" s="70" t="e">
        <f t="shared" si="0"/>
        <v>#REF!</v>
      </c>
      <c r="K23" s="49"/>
      <c r="L23" s="1">
        <f t="shared" si="1"/>
        <v>9</v>
      </c>
      <c r="M23" s="49" t="e">
        <f>#REF!/#REF!</f>
        <v>#REF!</v>
      </c>
      <c r="N23" s="49"/>
      <c r="O23" s="49"/>
      <c r="P23" s="49"/>
      <c r="Q23" s="67"/>
    </row>
    <row r="24" spans="1:17" ht="14.1" customHeight="1">
      <c r="A24" s="526" t="s">
        <v>19</v>
      </c>
      <c r="B24" s="527">
        <v>512</v>
      </c>
      <c r="C24" s="527">
        <v>606</v>
      </c>
      <c r="D24" s="527">
        <v>71</v>
      </c>
      <c r="E24" s="527">
        <v>1</v>
      </c>
      <c r="F24" s="547">
        <v>37</v>
      </c>
      <c r="G24" s="579">
        <f>Tabla135[[#This Row],[2017]]-Tabla135[[#This Row],[2016]]</f>
        <v>36</v>
      </c>
      <c r="H24" s="48" t="e">
        <f>SLOPE(#REF!,$B$14:$F$14)</f>
        <v>#REF!</v>
      </c>
      <c r="I24" s="48" t="e">
        <f>AVERAGE(#REF!)</f>
        <v>#REF!</v>
      </c>
      <c r="J24" s="68" t="e">
        <f t="shared" si="0"/>
        <v>#REF!</v>
      </c>
      <c r="L24" s="1">
        <f t="shared" si="1"/>
        <v>15</v>
      </c>
      <c r="M24" s="49" t="e">
        <f>#REF!/#REF!</f>
        <v>#REF!</v>
      </c>
      <c r="N24" s="49"/>
      <c r="O24" s="49"/>
      <c r="P24" s="49"/>
      <c r="Q24" s="67"/>
    </row>
    <row r="25" spans="1:17" ht="14.1" customHeight="1">
      <c r="A25" s="526" t="s">
        <v>20</v>
      </c>
      <c r="B25" s="527">
        <v>599</v>
      </c>
      <c r="C25" s="527">
        <v>1763</v>
      </c>
      <c r="D25" s="527">
        <v>8014</v>
      </c>
      <c r="E25" s="527">
        <v>1341</v>
      </c>
      <c r="F25" s="547">
        <v>6537</v>
      </c>
      <c r="G25" s="579">
        <f>Tabla135[[#This Row],[2017]]-Tabla135[[#This Row],[2016]]</f>
        <v>5196</v>
      </c>
      <c r="H25" s="69" t="e">
        <f>SLOPE(#REF!,$B$14:$F$14)</f>
        <v>#REF!</v>
      </c>
      <c r="I25" s="69" t="e">
        <f>AVERAGE(#REF!)</f>
        <v>#REF!</v>
      </c>
      <c r="J25" s="70" t="e">
        <f t="shared" si="0"/>
        <v>#REF!</v>
      </c>
      <c r="L25" s="1">
        <f t="shared" si="1"/>
        <v>4</v>
      </c>
      <c r="M25" s="49" t="e">
        <f>#REF!/#REF!</f>
        <v>#REF!</v>
      </c>
      <c r="N25" s="49"/>
      <c r="O25" s="49"/>
      <c r="P25" s="49"/>
      <c r="Q25" s="67"/>
    </row>
    <row r="26" spans="1:17" ht="14.1" customHeight="1">
      <c r="A26" s="526" t="s">
        <v>21</v>
      </c>
      <c r="B26" s="527">
        <v>1886</v>
      </c>
      <c r="C26" s="527">
        <v>1800</v>
      </c>
      <c r="D26" s="527">
        <v>1462</v>
      </c>
      <c r="E26" s="527">
        <v>1021</v>
      </c>
      <c r="F26" s="547">
        <v>1175</v>
      </c>
      <c r="G26" s="579">
        <f>Tabla135[[#This Row],[2017]]-Tabla135[[#This Row],[2016]]</f>
        <v>154</v>
      </c>
      <c r="H26" s="48" t="e">
        <f>SLOPE(#REF!,$B$14:$F$14)</f>
        <v>#REF!</v>
      </c>
      <c r="I26" s="48" t="e">
        <f>AVERAGE(#REF!)</f>
        <v>#REF!</v>
      </c>
      <c r="J26" s="68" t="e">
        <f t="shared" si="0"/>
        <v>#REF!</v>
      </c>
      <c r="L26" s="1">
        <f t="shared" si="1"/>
        <v>13</v>
      </c>
      <c r="M26" s="49" t="e">
        <f>#REF!/#REF!</f>
        <v>#REF!</v>
      </c>
      <c r="N26" s="49"/>
      <c r="O26" s="49"/>
      <c r="P26" s="49"/>
      <c r="Q26" s="67"/>
    </row>
    <row r="27" spans="1:17" ht="14.1" customHeight="1">
      <c r="A27" s="526" t="s">
        <v>22</v>
      </c>
      <c r="B27" s="527">
        <v>207</v>
      </c>
      <c r="C27" s="527">
        <v>147</v>
      </c>
      <c r="D27" s="527">
        <v>274</v>
      </c>
      <c r="E27" s="527">
        <v>183</v>
      </c>
      <c r="F27" s="547">
        <v>408</v>
      </c>
      <c r="G27" s="579">
        <f>Tabla135[[#This Row],[2017]]-Tabla135[[#This Row],[2016]]</f>
        <v>225</v>
      </c>
      <c r="H27" s="48" t="e">
        <f>SLOPE(#REF!,$B$14:$F$14)</f>
        <v>#REF!</v>
      </c>
      <c r="I27" s="48" t="e">
        <f>AVERAGE(#REF!)</f>
        <v>#REF!</v>
      </c>
      <c r="J27" s="68" t="e">
        <f t="shared" si="0"/>
        <v>#REF!</v>
      </c>
      <c r="L27" s="1">
        <f t="shared" si="1"/>
        <v>8</v>
      </c>
      <c r="M27" s="49" t="e">
        <f>#REF!/#REF!</f>
        <v>#REF!</v>
      </c>
      <c r="N27" s="49"/>
      <c r="O27" s="49"/>
      <c r="P27" s="49"/>
      <c r="Q27" s="67"/>
    </row>
    <row r="28" spans="1:17" ht="14.1" customHeight="1">
      <c r="A28" s="526" t="s">
        <v>23</v>
      </c>
      <c r="B28" s="527">
        <v>35</v>
      </c>
      <c r="C28" s="527">
        <v>396</v>
      </c>
      <c r="D28" s="527">
        <v>463</v>
      </c>
      <c r="E28" s="527">
        <v>33</v>
      </c>
      <c r="F28" s="547">
        <v>228</v>
      </c>
      <c r="G28" s="579">
        <f>Tabla135[[#This Row],[2017]]-Tabla135[[#This Row],[2016]]</f>
        <v>195</v>
      </c>
      <c r="H28" s="48" t="e">
        <f>SLOPE(#REF!,$B$14:$F$14)</f>
        <v>#REF!</v>
      </c>
      <c r="I28" s="48" t="e">
        <f>AVERAGE(#REF!)</f>
        <v>#REF!</v>
      </c>
      <c r="J28" s="68" t="e">
        <f t="shared" si="0"/>
        <v>#REF!</v>
      </c>
      <c r="L28" s="1">
        <f t="shared" si="1"/>
        <v>10</v>
      </c>
      <c r="M28" s="49" t="e">
        <f>#REF!/#REF!</f>
        <v>#REF!</v>
      </c>
      <c r="N28" s="49"/>
      <c r="O28" s="49"/>
      <c r="P28" s="49"/>
      <c r="Q28" s="67"/>
    </row>
    <row r="29" spans="1:17" ht="14.1" customHeight="1">
      <c r="A29" s="526" t="s">
        <v>24</v>
      </c>
      <c r="B29" s="527">
        <v>5395</v>
      </c>
      <c r="C29" s="527">
        <v>7754</v>
      </c>
      <c r="D29" s="527">
        <v>6308</v>
      </c>
      <c r="E29" s="527">
        <v>21394</v>
      </c>
      <c r="F29" s="547">
        <v>30630</v>
      </c>
      <c r="G29" s="579">
        <f>Tabla135[[#This Row],[2017]]-Tabla135[[#This Row],[2016]]</f>
        <v>9236</v>
      </c>
      <c r="H29" s="48" t="e">
        <f>SLOPE(#REF!,$B$14:$F$14)</f>
        <v>#REF!</v>
      </c>
      <c r="I29" s="48" t="e">
        <f>AVERAGE(#REF!)</f>
        <v>#REF!</v>
      </c>
      <c r="J29" s="68" t="e">
        <f t="shared" si="0"/>
        <v>#REF!</v>
      </c>
      <c r="L29" s="1">
        <f t="shared" si="1"/>
        <v>2</v>
      </c>
      <c r="M29" s="49" t="e">
        <f>#REF!/#REF!</f>
        <v>#REF!</v>
      </c>
      <c r="N29" s="49"/>
      <c r="O29" s="49"/>
      <c r="P29" s="49"/>
      <c r="Q29" s="67"/>
    </row>
    <row r="30" spans="1:17" ht="14.1" customHeight="1">
      <c r="A30" s="526" t="s">
        <v>25</v>
      </c>
      <c r="B30" s="527">
        <v>0</v>
      </c>
      <c r="C30" s="527">
        <v>49</v>
      </c>
      <c r="D30" s="527">
        <v>5</v>
      </c>
      <c r="E30" s="527">
        <v>39</v>
      </c>
      <c r="F30" s="547">
        <v>7715</v>
      </c>
      <c r="G30" s="579">
        <f>Tabla135[[#This Row],[2017]]-Tabla135[[#This Row],[2016]]</f>
        <v>7676</v>
      </c>
      <c r="H30" s="48" t="e">
        <f>SLOPE(#REF!,$B$14:$F$14)</f>
        <v>#REF!</v>
      </c>
      <c r="I30" s="48" t="e">
        <f>AVERAGE(#REF!)</f>
        <v>#REF!</v>
      </c>
      <c r="J30" s="68" t="e">
        <f t="shared" si="0"/>
        <v>#REF!</v>
      </c>
      <c r="L30" s="1">
        <f t="shared" si="1"/>
        <v>3</v>
      </c>
      <c r="M30" s="49" t="e">
        <f>#REF!/#REF!</f>
        <v>#REF!</v>
      </c>
      <c r="N30" s="49"/>
      <c r="O30" s="49"/>
      <c r="P30" s="49"/>
      <c r="Q30" s="67"/>
    </row>
    <row r="31" spans="1:17" ht="14.1" customHeight="1">
      <c r="A31" s="526" t="s">
        <v>26</v>
      </c>
      <c r="B31" s="527">
        <v>2011</v>
      </c>
      <c r="C31" s="527">
        <v>2100</v>
      </c>
      <c r="D31" s="527">
        <v>1995</v>
      </c>
      <c r="E31" s="527">
        <v>1860</v>
      </c>
      <c r="F31" s="547">
        <v>1311</v>
      </c>
      <c r="G31" s="579">
        <f>Tabla135[[#This Row],[2017]]-Tabla135[[#This Row],[2016]]</f>
        <v>-549</v>
      </c>
      <c r="H31" s="48" t="e">
        <f>SLOPE(#REF!,$B$14:$F$14)</f>
        <v>#REF!</v>
      </c>
      <c r="I31" s="48" t="e">
        <f>AVERAGE(#REF!)</f>
        <v>#REF!</v>
      </c>
      <c r="J31" s="68" t="e">
        <f t="shared" si="0"/>
        <v>#REF!</v>
      </c>
      <c r="L31" s="1">
        <f t="shared" si="1"/>
        <v>30</v>
      </c>
      <c r="M31" s="49" t="e">
        <f>#REF!/#REF!</f>
        <v>#REF!</v>
      </c>
      <c r="N31" s="49"/>
      <c r="O31" s="49"/>
      <c r="P31" s="49"/>
      <c r="Q31" s="67"/>
    </row>
    <row r="32" spans="1:17" ht="14.1" customHeight="1">
      <c r="A32" s="526" t="s">
        <v>27</v>
      </c>
      <c r="B32" s="527">
        <v>92</v>
      </c>
      <c r="C32" s="527">
        <v>0</v>
      </c>
      <c r="D32" s="527">
        <v>0</v>
      </c>
      <c r="E32" s="527">
        <v>0</v>
      </c>
      <c r="F32" s="547">
        <v>0</v>
      </c>
      <c r="G32" s="579">
        <f>Tabla135[[#This Row],[2017]]-Tabla135[[#This Row],[2016]]</f>
        <v>0</v>
      </c>
      <c r="H32" s="48" t="e">
        <f>SLOPE(#REF!,$B$14:$F$14)</f>
        <v>#REF!</v>
      </c>
      <c r="I32" s="48" t="e">
        <f>AVERAGE(#REF!)</f>
        <v>#REF!</v>
      </c>
      <c r="J32" s="68" t="e">
        <f t="shared" si="0"/>
        <v>#REF!</v>
      </c>
      <c r="L32" s="1">
        <f t="shared" si="1"/>
        <v>21</v>
      </c>
      <c r="M32" s="49" t="e">
        <f>#REF!/#REF!</f>
        <v>#REF!</v>
      </c>
      <c r="N32" s="49"/>
      <c r="O32" s="49"/>
      <c r="P32" s="49"/>
      <c r="Q32" s="67"/>
    </row>
    <row r="33" spans="1:17" ht="14.1" customHeight="1">
      <c r="A33" s="526" t="s">
        <v>28</v>
      </c>
      <c r="B33" s="527">
        <v>37828</v>
      </c>
      <c r="C33" s="527">
        <v>39610</v>
      </c>
      <c r="D33" s="527">
        <v>35553</v>
      </c>
      <c r="E33" s="527">
        <v>40750</v>
      </c>
      <c r="F33" s="547">
        <v>62504</v>
      </c>
      <c r="G33" s="579">
        <f>Tabla135[[#This Row],[2017]]-Tabla135[[#This Row],[2016]]</f>
        <v>21754</v>
      </c>
      <c r="H33" s="48" t="e">
        <f>SLOPE(#REF!,$B$14:$F$14)</f>
        <v>#REF!</v>
      </c>
      <c r="I33" s="48" t="e">
        <f>AVERAGE(#REF!)</f>
        <v>#REF!</v>
      </c>
      <c r="J33" s="68" t="e">
        <f t="shared" si="0"/>
        <v>#REF!</v>
      </c>
      <c r="L33" s="1">
        <f t="shared" si="1"/>
        <v>1</v>
      </c>
      <c r="M33" s="49" t="e">
        <f>#REF!/#REF!</f>
        <v>#REF!</v>
      </c>
      <c r="N33" s="49"/>
      <c r="O33" s="49"/>
      <c r="P33" s="49"/>
      <c r="Q33" s="67"/>
    </row>
    <row r="34" spans="1:17" ht="14.1" customHeight="1">
      <c r="A34" s="526" t="s">
        <v>29</v>
      </c>
      <c r="B34" s="527">
        <v>5358</v>
      </c>
      <c r="C34" s="527">
        <v>5060</v>
      </c>
      <c r="D34" s="527">
        <v>3057</v>
      </c>
      <c r="E34" s="527">
        <v>3613</v>
      </c>
      <c r="F34" s="547">
        <v>4232</v>
      </c>
      <c r="G34" s="579">
        <f>Tabla135[[#This Row],[2017]]-Tabla135[[#This Row],[2016]]</f>
        <v>619</v>
      </c>
      <c r="H34" s="48" t="e">
        <f>SLOPE(#REF!,$B$14:$F$14)</f>
        <v>#REF!</v>
      </c>
      <c r="I34" s="48" t="e">
        <f>AVERAGE(#REF!)</f>
        <v>#REF!</v>
      </c>
      <c r="J34" s="68" t="e">
        <f t="shared" si="0"/>
        <v>#REF!</v>
      </c>
      <c r="L34" s="1">
        <f t="shared" si="1"/>
        <v>5</v>
      </c>
      <c r="M34" s="49" t="e">
        <f>#REF!/#REF!</f>
        <v>#REF!</v>
      </c>
      <c r="N34" s="49"/>
      <c r="O34" s="49"/>
      <c r="P34" s="49"/>
      <c r="Q34" s="67"/>
    </row>
    <row r="35" spans="1:17" ht="14.1" customHeight="1">
      <c r="A35" s="526" t="s">
        <v>30</v>
      </c>
      <c r="B35" s="527">
        <v>4</v>
      </c>
      <c r="C35" s="527">
        <v>0</v>
      </c>
      <c r="D35" s="527">
        <v>47</v>
      </c>
      <c r="E35" s="527">
        <v>7</v>
      </c>
      <c r="F35" s="547">
        <v>0</v>
      </c>
      <c r="G35" s="579">
        <f>Tabla135[[#This Row],[2017]]-Tabla135[[#This Row],[2016]]</f>
        <v>-7</v>
      </c>
      <c r="H35" s="48" t="e">
        <f>SLOPE(#REF!,$B$14:$F$14)</f>
        <v>#REF!</v>
      </c>
      <c r="I35" s="48" t="e">
        <f>AVERAGE(#REF!)</f>
        <v>#REF!</v>
      </c>
      <c r="J35" s="68" t="e">
        <f t="shared" si="0"/>
        <v>#REF!</v>
      </c>
      <c r="L35" s="1">
        <f t="shared" si="1"/>
        <v>24</v>
      </c>
      <c r="M35" s="49" t="e">
        <f>#REF!/#REF!</f>
        <v>#REF!</v>
      </c>
      <c r="N35" s="49"/>
      <c r="O35" s="49"/>
      <c r="P35" s="49"/>
      <c r="Q35" s="67"/>
    </row>
    <row r="36" spans="1:17" ht="14.1" customHeight="1">
      <c r="A36" s="526" t="s">
        <v>31</v>
      </c>
      <c r="B36" s="527">
        <v>1653</v>
      </c>
      <c r="C36" s="527">
        <v>1255</v>
      </c>
      <c r="D36" s="527">
        <v>257</v>
      </c>
      <c r="E36" s="527">
        <v>73</v>
      </c>
      <c r="F36" s="547">
        <v>32</v>
      </c>
      <c r="G36" s="579">
        <f>Tabla135[[#This Row],[2017]]-Tabla135[[#This Row],[2016]]</f>
        <v>-41</v>
      </c>
      <c r="H36" s="48" t="e">
        <f>SLOPE(#REF!,$B$14:$F$14)</f>
        <v>#REF!</v>
      </c>
      <c r="I36" s="48" t="e">
        <f>AVERAGE(#REF!)</f>
        <v>#REF!</v>
      </c>
      <c r="J36" s="68" t="e">
        <f t="shared" si="0"/>
        <v>#REF!</v>
      </c>
      <c r="L36" s="1">
        <f t="shared" si="1"/>
        <v>27</v>
      </c>
      <c r="M36" s="49" t="e">
        <f>#REF!/#REF!</f>
        <v>#REF!</v>
      </c>
      <c r="N36" s="49"/>
      <c r="O36" s="49"/>
      <c r="P36" s="49"/>
      <c r="Q36" s="67"/>
    </row>
    <row r="37" spans="1:17" ht="14.1" customHeight="1">
      <c r="A37" s="526" t="s">
        <v>32</v>
      </c>
      <c r="B37" s="527">
        <v>903</v>
      </c>
      <c r="C37" s="527">
        <v>148</v>
      </c>
      <c r="D37" s="527">
        <v>247</v>
      </c>
      <c r="E37" s="527">
        <v>282</v>
      </c>
      <c r="F37" s="547">
        <v>851</v>
      </c>
      <c r="G37" s="579">
        <f>Tabla135[[#This Row],[2017]]-Tabla135[[#This Row],[2016]]</f>
        <v>569</v>
      </c>
      <c r="H37" s="48" t="e">
        <f>SLOPE(#REF!,$B$14:$F$14)</f>
        <v>#REF!</v>
      </c>
      <c r="I37" s="48" t="e">
        <f>AVERAGE(#REF!)</f>
        <v>#REF!</v>
      </c>
      <c r="J37" s="68" t="e">
        <f t="shared" si="0"/>
        <v>#REF!</v>
      </c>
      <c r="L37" s="1">
        <f t="shared" si="1"/>
        <v>6</v>
      </c>
      <c r="M37" s="49" t="e">
        <f>#REF!/#REF!</f>
        <v>#REF!</v>
      </c>
      <c r="N37" s="49"/>
      <c r="O37" s="49"/>
      <c r="P37" s="49"/>
      <c r="Q37" s="67"/>
    </row>
    <row r="38" spans="1:17" ht="14.1" customHeight="1">
      <c r="A38" s="526" t="s">
        <v>33</v>
      </c>
      <c r="B38" s="527">
        <v>0</v>
      </c>
      <c r="C38" s="527">
        <v>246</v>
      </c>
      <c r="D38" s="527">
        <v>68</v>
      </c>
      <c r="E38" s="527">
        <v>12</v>
      </c>
      <c r="F38" s="547">
        <v>28</v>
      </c>
      <c r="G38" s="579">
        <f>Tabla135[[#This Row],[2017]]-Tabla135[[#This Row],[2016]]</f>
        <v>16</v>
      </c>
      <c r="H38" s="48" t="e">
        <f>SLOPE(#REF!,$B$14:$F$14)</f>
        <v>#REF!</v>
      </c>
      <c r="I38" s="48" t="e">
        <f>AVERAGE(#REF!)</f>
        <v>#REF!</v>
      </c>
      <c r="J38" s="68" t="e">
        <f t="shared" si="0"/>
        <v>#REF!</v>
      </c>
      <c r="L38" s="1">
        <f t="shared" si="1"/>
        <v>17</v>
      </c>
      <c r="M38" s="49" t="e">
        <f>#REF!/#REF!</f>
        <v>#REF!</v>
      </c>
      <c r="N38" s="49"/>
      <c r="O38" s="49"/>
      <c r="P38" s="49"/>
      <c r="Q38" s="67"/>
    </row>
    <row r="39" spans="1:17" ht="14.1" customHeight="1">
      <c r="A39" s="526" t="s">
        <v>34</v>
      </c>
      <c r="B39" s="527">
        <v>0</v>
      </c>
      <c r="C39" s="527">
        <v>61</v>
      </c>
      <c r="D39" s="527">
        <v>103</v>
      </c>
      <c r="E39" s="527">
        <v>0</v>
      </c>
      <c r="F39" s="547">
        <v>0</v>
      </c>
      <c r="G39" s="579">
        <f>Tabla135[[#This Row],[2017]]-Tabla135[[#This Row],[2016]]</f>
        <v>0</v>
      </c>
      <c r="H39" s="48" t="e">
        <f>SLOPE(#REF!,$B$14:$F$14)</f>
        <v>#REF!</v>
      </c>
      <c r="I39" s="48" t="e">
        <f>AVERAGE(#REF!)</f>
        <v>#REF!</v>
      </c>
      <c r="J39" s="68" t="e">
        <f t="shared" si="0"/>
        <v>#REF!</v>
      </c>
      <c r="L39" s="1">
        <f t="shared" si="1"/>
        <v>21</v>
      </c>
      <c r="M39" s="49" t="e">
        <f>#REF!/#REF!</f>
        <v>#REF!</v>
      </c>
      <c r="N39" s="49"/>
      <c r="O39" s="49"/>
      <c r="P39" s="49"/>
      <c r="Q39" s="67"/>
    </row>
    <row r="40" spans="1:17" ht="14.1" customHeight="1">
      <c r="A40" s="526" t="s">
        <v>35</v>
      </c>
      <c r="B40" s="527">
        <v>503</v>
      </c>
      <c r="C40" s="527">
        <v>494</v>
      </c>
      <c r="D40" s="527">
        <v>221</v>
      </c>
      <c r="E40" s="527">
        <v>28</v>
      </c>
      <c r="F40" s="547">
        <v>8</v>
      </c>
      <c r="G40" s="579">
        <f>Tabla135[[#This Row],[2017]]-Tabla135[[#This Row],[2016]]</f>
        <v>-20</v>
      </c>
      <c r="H40" s="48" t="e">
        <f>SLOPE(#REF!,$B$14:$F$14)</f>
        <v>#REF!</v>
      </c>
      <c r="I40" s="48" t="e">
        <f>AVERAGE(#REF!)</f>
        <v>#REF!</v>
      </c>
      <c r="J40" s="68" t="e">
        <f t="shared" si="0"/>
        <v>#REF!</v>
      </c>
      <c r="L40" s="1">
        <f t="shared" si="1"/>
        <v>26</v>
      </c>
      <c r="M40" s="49" t="e">
        <f>#REF!/#REF!</f>
        <v>#REF!</v>
      </c>
      <c r="N40" s="49"/>
      <c r="O40" s="49"/>
      <c r="P40" s="49"/>
      <c r="Q40" s="67"/>
    </row>
    <row r="41" spans="1:17" ht="14.1" customHeight="1">
      <c r="A41" s="526" t="s">
        <v>36</v>
      </c>
      <c r="B41" s="527">
        <v>43</v>
      </c>
      <c r="C41" s="527">
        <v>59</v>
      </c>
      <c r="D41" s="527">
        <v>82</v>
      </c>
      <c r="E41" s="527">
        <v>110</v>
      </c>
      <c r="F41" s="547">
        <v>95</v>
      </c>
      <c r="G41" s="579">
        <f>Tabla135[[#This Row],[2017]]-Tabla135[[#This Row],[2016]]</f>
        <v>-15</v>
      </c>
      <c r="H41" s="48" t="e">
        <f>SLOPE(#REF!,$B$14:$F$14)</f>
        <v>#REF!</v>
      </c>
      <c r="I41" s="48" t="e">
        <f>AVERAGE(#REF!)</f>
        <v>#REF!</v>
      </c>
      <c r="J41" s="68" t="e">
        <f t="shared" si="0"/>
        <v>#REF!</v>
      </c>
      <c r="L41" s="1">
        <f t="shared" si="1"/>
        <v>25</v>
      </c>
      <c r="M41" s="49" t="e">
        <f>#REF!/#REF!</f>
        <v>#REF!</v>
      </c>
      <c r="N41" s="49"/>
      <c r="O41" s="49"/>
      <c r="P41" s="49"/>
      <c r="Q41" s="67"/>
    </row>
    <row r="42" spans="1:17" ht="14.1" customHeight="1">
      <c r="A42" s="526" t="s">
        <v>37</v>
      </c>
      <c r="B42" s="527">
        <v>0</v>
      </c>
      <c r="C42" s="527">
        <v>0</v>
      </c>
      <c r="D42" s="527">
        <v>0</v>
      </c>
      <c r="E42" s="527">
        <v>56</v>
      </c>
      <c r="F42" s="547">
        <v>66</v>
      </c>
      <c r="G42" s="579">
        <f>Tabla135[[#This Row],[2017]]-Tabla135[[#This Row],[2016]]</f>
        <v>10</v>
      </c>
      <c r="H42" s="48" t="e">
        <f>SLOPE(#REF!,$B$14:$F$14)</f>
        <v>#REF!</v>
      </c>
      <c r="I42" s="48" t="e">
        <f>AVERAGE(#REF!)</f>
        <v>#REF!</v>
      </c>
      <c r="J42" s="68" t="e">
        <f t="shared" si="0"/>
        <v>#REF!</v>
      </c>
      <c r="L42" s="1">
        <f t="shared" si="1"/>
        <v>18</v>
      </c>
      <c r="M42" s="49" t="e">
        <f>#REF!/#REF!</f>
        <v>#REF!</v>
      </c>
      <c r="N42" s="49"/>
      <c r="O42" s="49"/>
      <c r="P42" s="49"/>
      <c r="Q42" s="67"/>
    </row>
    <row r="43" spans="1:17" ht="14.1" customHeight="1">
      <c r="A43" s="526" t="s">
        <v>38</v>
      </c>
      <c r="B43" s="527">
        <v>679</v>
      </c>
      <c r="C43" s="527">
        <v>1150</v>
      </c>
      <c r="D43" s="527">
        <v>842</v>
      </c>
      <c r="E43" s="527">
        <v>499</v>
      </c>
      <c r="F43" s="547">
        <v>580</v>
      </c>
      <c r="G43" s="579">
        <f>Tabla135[[#This Row],[2017]]-Tabla135[[#This Row],[2016]]</f>
        <v>81</v>
      </c>
      <c r="H43" s="48" t="e">
        <f>SLOPE(#REF!,$B$14:$F$14)</f>
        <v>#REF!</v>
      </c>
      <c r="I43" s="48" t="e">
        <f>AVERAGE(#REF!)</f>
        <v>#REF!</v>
      </c>
      <c r="J43" s="68" t="e">
        <f t="shared" si="0"/>
        <v>#REF!</v>
      </c>
      <c r="L43" s="1">
        <f t="shared" si="1"/>
        <v>14</v>
      </c>
      <c r="M43" s="49" t="e">
        <f>#REF!/#REF!</f>
        <v>#REF!</v>
      </c>
      <c r="N43" s="49"/>
      <c r="O43" s="49"/>
      <c r="P43" s="49"/>
      <c r="Q43" s="67"/>
    </row>
    <row r="44" spans="1:17" ht="14.1" customHeight="1">
      <c r="A44" s="526" t="s">
        <v>39</v>
      </c>
      <c r="B44" s="527">
        <v>1487</v>
      </c>
      <c r="C44" s="527">
        <v>1436</v>
      </c>
      <c r="D44" s="527">
        <v>956</v>
      </c>
      <c r="E44" s="527">
        <v>132</v>
      </c>
      <c r="F44" s="547">
        <v>429</v>
      </c>
      <c r="G44" s="579">
        <f>Tabla135[[#This Row],[2017]]-Tabla135[[#This Row],[2016]]</f>
        <v>297</v>
      </c>
      <c r="H44" s="48" t="e">
        <f>SLOPE(#REF!,$B$14:$F$14)</f>
        <v>#REF!</v>
      </c>
      <c r="I44" s="48" t="e">
        <f>AVERAGE(#REF!)</f>
        <v>#REF!</v>
      </c>
      <c r="J44" s="68" t="e">
        <f t="shared" si="0"/>
        <v>#REF!</v>
      </c>
      <c r="L44" s="1">
        <f t="shared" si="1"/>
        <v>7</v>
      </c>
      <c r="M44" s="49" t="e">
        <f>#REF!/#REF!</f>
        <v>#REF!</v>
      </c>
      <c r="N44" s="49"/>
      <c r="O44" s="49"/>
      <c r="P44" s="49"/>
      <c r="Q44" s="67"/>
    </row>
    <row r="45" spans="1:17" ht="14.1" customHeight="1">
      <c r="A45" s="526" t="s">
        <v>40</v>
      </c>
      <c r="B45" s="527">
        <v>57</v>
      </c>
      <c r="C45" s="527">
        <v>252</v>
      </c>
      <c r="D45" s="527">
        <v>370</v>
      </c>
      <c r="E45" s="527">
        <v>0</v>
      </c>
      <c r="F45" s="547">
        <v>0</v>
      </c>
      <c r="G45" s="579">
        <f>Tabla135[[#This Row],[2017]]-Tabla135[[#This Row],[2016]]</f>
        <v>0</v>
      </c>
      <c r="H45" s="48" t="e">
        <f>SLOPE(#REF!,$B$14:$F$14)</f>
        <v>#REF!</v>
      </c>
      <c r="I45" s="48" t="e">
        <f>AVERAGE(#REF!)</f>
        <v>#REF!</v>
      </c>
      <c r="J45" s="71" t="e">
        <f>H45/I45</f>
        <v>#REF!</v>
      </c>
      <c r="L45" s="1">
        <f t="shared" si="1"/>
        <v>21</v>
      </c>
      <c r="M45" s="49" t="e">
        <f>#REF!/#REF!</f>
        <v>#REF!</v>
      </c>
      <c r="N45" s="49"/>
      <c r="O45" s="49"/>
      <c r="P45" s="49"/>
      <c r="Q45" s="67"/>
    </row>
    <row r="46" spans="1:17" ht="14.1" customHeight="1">
      <c r="A46" s="530" t="s">
        <v>41</v>
      </c>
      <c r="B46" s="531">
        <v>66277</v>
      </c>
      <c r="C46" s="531">
        <v>66944</v>
      </c>
      <c r="D46" s="531">
        <v>61954</v>
      </c>
      <c r="E46" s="531">
        <v>73591</v>
      </c>
      <c r="F46" s="531">
        <v>118876</v>
      </c>
      <c r="G46" s="581">
        <f>Tabla135[[#This Row],[2017]]-Tabla135[[#This Row],[2016]]</f>
        <v>45285</v>
      </c>
      <c r="H46" s="48" t="e">
        <f>SLOPE(#REF!,$B$14:$F$14)</f>
        <v>#REF!</v>
      </c>
      <c r="I46" s="48" t="e">
        <f>AVERAGE(#REF!)</f>
        <v>#REF!</v>
      </c>
      <c r="J46" s="71" t="e">
        <f>H46/I46</f>
        <v>#REF!</v>
      </c>
      <c r="L46" s="1"/>
      <c r="M46" s="49"/>
      <c r="N46" s="49"/>
      <c r="O46" s="49"/>
      <c r="P46" s="49"/>
      <c r="Q46" s="67"/>
    </row>
    <row r="47" spans="1:17" ht="14.1" customHeight="1">
      <c r="A47" s="526" t="s">
        <v>78</v>
      </c>
      <c r="B47" s="527">
        <v>1443</v>
      </c>
      <c r="C47" s="527">
        <v>2099</v>
      </c>
      <c r="D47" s="527">
        <v>1770</v>
      </c>
      <c r="E47" s="527">
        <v>409</v>
      </c>
      <c r="F47" s="527">
        <v>1500</v>
      </c>
      <c r="G47" s="579">
        <f>Tabla135[[#This Row],[2017]]-Tabla135[[#This Row],[2016]]</f>
        <v>1091</v>
      </c>
      <c r="H47" s="48" t="e">
        <f>SLOPE(#REF!,$B$14:$F$14)</f>
        <v>#REF!</v>
      </c>
      <c r="I47" s="48" t="e">
        <f>AVERAGE(#REF!)</f>
        <v>#REF!</v>
      </c>
      <c r="J47" s="71" t="e">
        <f>H47/I47</f>
        <v>#REF!</v>
      </c>
      <c r="L47" s="1" t="e">
        <f>RANK(G47,$G$16:$G$45)</f>
        <v>#N/A</v>
      </c>
      <c r="M47" s="49" t="e">
        <f>#REF!/#REF!</f>
        <v>#REF!</v>
      </c>
      <c r="N47" s="49"/>
      <c r="O47" s="49"/>
      <c r="P47" s="49"/>
      <c r="Q47" s="67"/>
    </row>
    <row r="48" spans="1:17" ht="14.1" customHeight="1">
      <c r="A48" s="526" t="s">
        <v>43</v>
      </c>
      <c r="B48" s="527">
        <v>462</v>
      </c>
      <c r="C48" s="527">
        <v>737</v>
      </c>
      <c r="D48" s="527">
        <v>602</v>
      </c>
      <c r="E48" s="527">
        <v>70</v>
      </c>
      <c r="F48" s="527">
        <v>372</v>
      </c>
      <c r="G48" s="579">
        <f>Tabla135[[#This Row],[2017]]-Tabla135[[#This Row],[2016]]</f>
        <v>302</v>
      </c>
      <c r="H48" s="48" t="e">
        <f>SLOPE(#REF!,$B$14:$F$14)</f>
        <v>#REF!</v>
      </c>
      <c r="I48" s="48" t="e">
        <f>AVERAGE(#REF!)</f>
        <v>#REF!</v>
      </c>
      <c r="J48" s="71" t="e">
        <f>H48/I48</f>
        <v>#REF!</v>
      </c>
      <c r="L48" s="1" t="e">
        <f>RANK(G48,$G$16:$G$45)</f>
        <v>#N/A</v>
      </c>
      <c r="M48" s="49" t="e">
        <f>#REF!/#REF!</f>
        <v>#REF!</v>
      </c>
      <c r="N48" s="49"/>
      <c r="O48" s="49"/>
      <c r="P48" s="49"/>
      <c r="Q48" s="67"/>
    </row>
    <row r="49" spans="1:17" ht="14.1" customHeight="1">
      <c r="A49" s="436" t="s">
        <v>44</v>
      </c>
      <c r="B49" s="551">
        <v>1905</v>
      </c>
      <c r="C49" s="551">
        <v>2836</v>
      </c>
      <c r="D49" s="551">
        <v>2372</v>
      </c>
      <c r="E49" s="551">
        <v>479</v>
      </c>
      <c r="F49" s="551">
        <v>1872</v>
      </c>
      <c r="G49" s="581">
        <f>Tabla135[[#This Row],[2017]]-Tabla135[[#This Row],[2016]]</f>
        <v>1393</v>
      </c>
      <c r="H49" s="48" t="e">
        <f>SLOPE(#REF!,$B$14:$F$14)</f>
        <v>#REF!</v>
      </c>
      <c r="I49" s="48" t="e">
        <f>AVERAGE(#REF!)</f>
        <v>#REF!</v>
      </c>
      <c r="J49" s="68" t="e">
        <f t="shared" si="0"/>
        <v>#REF!</v>
      </c>
      <c r="L49" s="1"/>
      <c r="M49" s="49"/>
      <c r="N49" s="49"/>
      <c r="O49" s="49"/>
      <c r="P49" s="49"/>
      <c r="Q49" s="67"/>
    </row>
    <row r="50" spans="1:17" ht="14.1" customHeight="1">
      <c r="A50" s="582" t="s">
        <v>394</v>
      </c>
      <c r="B50" s="547"/>
      <c r="C50" s="547"/>
      <c r="D50" s="547">
        <v>112</v>
      </c>
      <c r="E50" s="547">
        <v>223</v>
      </c>
      <c r="F50" s="547">
        <v>187</v>
      </c>
      <c r="G50" s="579">
        <f>Tabla135[[#This Row],[2017]]-Tabla135[[#This Row],[2016]]</f>
        <v>-36</v>
      </c>
      <c r="H50" s="48" t="e">
        <f>SLOPE(#REF!,$B$14:$F$14)</f>
        <v>#REF!</v>
      </c>
      <c r="I50" s="48" t="e">
        <f>AVERAGE(#REF!)</f>
        <v>#REF!</v>
      </c>
      <c r="J50" s="71" t="e">
        <f>H50/I50</f>
        <v>#REF!</v>
      </c>
      <c r="L50" s="1"/>
      <c r="M50" s="49"/>
      <c r="N50" s="49"/>
      <c r="O50" s="49"/>
      <c r="P50" s="49"/>
      <c r="Q50" s="67"/>
    </row>
    <row r="51" spans="1:17" ht="14.1" customHeight="1">
      <c r="A51" s="436" t="s">
        <v>8</v>
      </c>
      <c r="B51" s="551">
        <v>68182</v>
      </c>
      <c r="C51" s="551">
        <v>70549</v>
      </c>
      <c r="D51" s="551">
        <v>64633</v>
      </c>
      <c r="E51" s="551">
        <v>74753</v>
      </c>
      <c r="F51" s="551">
        <v>121394</v>
      </c>
      <c r="G51" s="581">
        <f>Tabla135[[#This Row],[2017]]-Tabla135[[#This Row],[2016]]</f>
        <v>46641</v>
      </c>
      <c r="H51" s="48" t="e">
        <f>SLOPE(#REF!,$B$14:$F$14)</f>
        <v>#REF!</v>
      </c>
      <c r="I51" s="48" t="e">
        <f>AVERAGE(#REF!)</f>
        <v>#REF!</v>
      </c>
      <c r="J51" s="71" t="e">
        <f>H51/I51</f>
        <v>#REF!</v>
      </c>
      <c r="L51" s="1"/>
      <c r="M51" s="49"/>
      <c r="N51" s="49"/>
      <c r="O51" s="49"/>
      <c r="P51" s="49"/>
      <c r="Q51" s="67"/>
    </row>
    <row r="52" spans="1:17" ht="21" customHeight="1">
      <c r="A52" s="723" t="s">
        <v>409</v>
      </c>
      <c r="B52" s="723"/>
      <c r="C52" s="723"/>
      <c r="D52" s="723"/>
      <c r="E52" s="723"/>
      <c r="F52" s="723"/>
      <c r="G52" s="723"/>
      <c r="H52" s="48" t="e">
        <f>SLOPE(#REF!,$B$14:$F$14)</f>
        <v>#REF!</v>
      </c>
      <c r="I52" s="48" t="e">
        <f>AVERAGE(#REF!)</f>
        <v>#REF!</v>
      </c>
      <c r="J52" s="48" t="e">
        <f>H52/I52</f>
        <v>#REF!</v>
      </c>
      <c r="L52" s="49"/>
      <c r="M52" s="49"/>
      <c r="N52" s="49"/>
      <c r="O52" s="49"/>
      <c r="P52" s="49"/>
      <c r="Q52" s="49"/>
    </row>
    <row r="53" spans="1:17">
      <c r="A53" s="53"/>
      <c r="B53" s="69"/>
      <c r="C53" s="69"/>
      <c r="D53" s="69"/>
      <c r="E53" s="69"/>
      <c r="F53" s="69"/>
      <c r="G53" s="72"/>
      <c r="L53" s="49"/>
      <c r="M53" s="49"/>
      <c r="N53" s="49"/>
      <c r="O53" s="49"/>
      <c r="P53" s="49"/>
      <c r="Q53" s="49"/>
    </row>
    <row r="54" spans="1:17" ht="15.75">
      <c r="A54" s="10"/>
      <c r="B54" s="10"/>
      <c r="C54" s="10"/>
      <c r="D54" s="10"/>
      <c r="E54" s="10"/>
      <c r="F54" s="10"/>
      <c r="G54" s="10"/>
      <c r="L54" s="49"/>
      <c r="M54" s="49"/>
      <c r="N54" s="49"/>
      <c r="O54" s="49"/>
      <c r="P54" s="49"/>
      <c r="Q54" s="49"/>
    </row>
    <row r="55" spans="1:17" ht="15.75">
      <c r="A55" s="10"/>
      <c r="B55" s="10"/>
      <c r="C55" s="10"/>
      <c r="D55" s="10"/>
      <c r="E55" s="10"/>
      <c r="F55" s="10"/>
      <c r="G55" s="10"/>
      <c r="L55" s="49"/>
      <c r="M55" s="49"/>
      <c r="N55" s="49"/>
      <c r="O55" s="49"/>
      <c r="P55" s="49"/>
      <c r="Q55" s="49"/>
    </row>
    <row r="56" spans="1:17" ht="15.75">
      <c r="A56" s="10"/>
      <c r="B56" s="10"/>
      <c r="C56" s="10"/>
      <c r="D56" s="10"/>
      <c r="E56" s="10"/>
      <c r="F56" s="10"/>
      <c r="G56" s="10"/>
      <c r="L56" s="49"/>
      <c r="M56" s="49"/>
      <c r="N56" s="49"/>
      <c r="O56" s="49"/>
      <c r="P56" s="49"/>
      <c r="Q56" s="49"/>
    </row>
    <row r="57" spans="1:17" ht="15.75">
      <c r="A57" s="10"/>
      <c r="B57" s="10"/>
      <c r="C57" s="10"/>
      <c r="D57" s="10"/>
      <c r="E57" s="10"/>
      <c r="F57" s="10"/>
      <c r="G57" s="10"/>
      <c r="L57" s="49"/>
      <c r="M57" s="49"/>
      <c r="N57" s="49"/>
      <c r="O57" s="49"/>
      <c r="P57" s="49"/>
      <c r="Q57" s="49"/>
    </row>
    <row r="58" spans="1:17" ht="15.75">
      <c r="A58" s="10"/>
      <c r="B58" s="10"/>
      <c r="C58" s="10"/>
      <c r="D58" s="10"/>
      <c r="E58" s="10"/>
      <c r="F58" s="10"/>
      <c r="G58" s="10"/>
      <c r="L58" s="49"/>
    </row>
    <row r="59" spans="1:17" ht="15.75">
      <c r="A59" s="10"/>
      <c r="B59" s="10"/>
      <c r="C59" s="10"/>
      <c r="D59" s="10"/>
      <c r="E59" s="10"/>
      <c r="F59" s="10"/>
      <c r="G59" s="10"/>
      <c r="L59" s="49"/>
    </row>
    <row r="60" spans="1:17" ht="15.75">
      <c r="A60" s="10"/>
      <c r="B60" s="10"/>
      <c r="C60" s="10"/>
      <c r="D60" s="10"/>
      <c r="E60" s="10"/>
      <c r="F60" s="10"/>
      <c r="G60" s="10"/>
      <c r="L60" s="49"/>
    </row>
    <row r="61" spans="1:17" ht="15.75">
      <c r="A61" s="10"/>
      <c r="B61" s="10"/>
      <c r="C61" s="10"/>
      <c r="D61" s="10"/>
      <c r="E61" s="10"/>
      <c r="F61" s="10"/>
      <c r="G61" s="10"/>
      <c r="L61" s="49"/>
    </row>
    <row r="62" spans="1:17" ht="15.75">
      <c r="A62" s="10"/>
      <c r="B62" s="10"/>
      <c r="C62" s="10"/>
      <c r="D62" s="10"/>
      <c r="E62" s="10"/>
      <c r="F62" s="10"/>
      <c r="G62" s="10"/>
      <c r="L62" s="49"/>
    </row>
    <row r="63" spans="1:17" ht="15.75">
      <c r="A63" s="10"/>
      <c r="B63" s="10"/>
      <c r="C63" s="10"/>
      <c r="D63" s="10"/>
      <c r="E63" s="10"/>
      <c r="F63" s="10"/>
      <c r="G63" s="10"/>
      <c r="L63" s="49"/>
    </row>
    <row r="64" spans="1:17" ht="15.75">
      <c r="A64" s="10"/>
      <c r="B64" s="10"/>
      <c r="C64" s="10"/>
      <c r="D64" s="10"/>
      <c r="E64" s="10"/>
      <c r="F64" s="10"/>
      <c r="G64" s="10"/>
      <c r="L64" s="49"/>
    </row>
    <row r="65" spans="1:12" ht="15.75">
      <c r="A65" s="10"/>
      <c r="B65" s="10"/>
      <c r="C65" s="10"/>
      <c r="D65" s="10"/>
      <c r="E65" s="10"/>
      <c r="F65" s="10"/>
      <c r="G65" s="10"/>
      <c r="L65" s="49"/>
    </row>
    <row r="66" spans="1:12" ht="15.75">
      <c r="A66" s="10"/>
      <c r="B66" s="10"/>
      <c r="C66" s="10"/>
      <c r="D66" s="10"/>
      <c r="E66" s="10"/>
      <c r="F66" s="10"/>
      <c r="G66" s="10"/>
      <c r="L66" s="49"/>
    </row>
    <row r="67" spans="1:12" ht="15.75">
      <c r="A67" s="10"/>
      <c r="B67" s="10"/>
      <c r="C67" s="10"/>
      <c r="D67" s="10"/>
      <c r="E67" s="10"/>
      <c r="F67" s="10"/>
      <c r="G67" s="10"/>
      <c r="L67" s="49"/>
    </row>
    <row r="68" spans="1:12" ht="15.75">
      <c r="A68" s="10"/>
      <c r="B68" s="10"/>
      <c r="C68" s="10"/>
      <c r="D68" s="10"/>
      <c r="E68" s="10"/>
      <c r="F68" s="10"/>
      <c r="G68" s="10"/>
      <c r="L68" s="49"/>
    </row>
    <row r="69" spans="1:12" ht="15.75">
      <c r="A69" s="10"/>
      <c r="B69" s="10"/>
      <c r="C69" s="10"/>
      <c r="D69" s="10"/>
      <c r="E69" s="10"/>
      <c r="F69" s="10"/>
      <c r="G69" s="10"/>
      <c r="L69" s="49"/>
    </row>
    <row r="70" spans="1:12" ht="15.75">
      <c r="A70" s="10"/>
      <c r="B70" s="10"/>
      <c r="C70" s="10"/>
      <c r="D70" s="10"/>
      <c r="E70" s="10"/>
      <c r="F70" s="10"/>
      <c r="G70" s="10"/>
      <c r="L70" s="49"/>
    </row>
    <row r="71" spans="1:12" ht="15.75">
      <c r="A71" s="10"/>
      <c r="B71" s="10"/>
      <c r="C71" s="10"/>
      <c r="D71" s="10"/>
      <c r="E71" s="10"/>
      <c r="F71" s="10"/>
      <c r="G71" s="10"/>
      <c r="L71" s="49"/>
    </row>
    <row r="72" spans="1:12" ht="15.75">
      <c r="A72" s="10"/>
      <c r="B72" s="10"/>
      <c r="C72" s="10"/>
      <c r="D72" s="10"/>
      <c r="E72" s="10"/>
      <c r="F72" s="10"/>
      <c r="G72" s="10"/>
      <c r="L72" s="49"/>
    </row>
    <row r="73" spans="1:12" ht="15.75">
      <c r="A73" s="10"/>
      <c r="B73" s="10"/>
      <c r="C73" s="10"/>
      <c r="D73" s="10"/>
      <c r="E73" s="10"/>
      <c r="F73" s="10"/>
      <c r="G73" s="10"/>
      <c r="L73" s="49"/>
    </row>
    <row r="74" spans="1:12" ht="15.75">
      <c r="A74" s="10"/>
      <c r="B74" s="10"/>
      <c r="C74" s="10"/>
      <c r="D74" s="10"/>
      <c r="E74" s="10"/>
      <c r="F74" s="10"/>
      <c r="G74" s="10"/>
      <c r="L74" s="49"/>
    </row>
    <row r="75" spans="1:12" ht="15.75">
      <c r="A75" s="10"/>
      <c r="B75" s="10"/>
      <c r="C75" s="10"/>
      <c r="D75" s="10"/>
      <c r="E75" s="10"/>
      <c r="F75" s="10"/>
      <c r="G75" s="10"/>
      <c r="L75" s="49"/>
    </row>
    <row r="76" spans="1:12" ht="15.75">
      <c r="A76" s="10"/>
      <c r="B76" s="10"/>
      <c r="C76" s="10"/>
      <c r="D76" s="10"/>
      <c r="E76" s="10"/>
      <c r="F76" s="10"/>
      <c r="G76" s="10"/>
      <c r="L76" s="49"/>
    </row>
    <row r="77" spans="1:12" ht="15.75">
      <c r="A77" s="10"/>
      <c r="B77" s="10"/>
      <c r="C77" s="10"/>
      <c r="D77" s="10"/>
      <c r="E77" s="10"/>
      <c r="F77" s="10"/>
      <c r="G77" s="10"/>
      <c r="L77" s="49"/>
    </row>
    <row r="78" spans="1:12" ht="15.75">
      <c r="A78" s="10"/>
      <c r="B78" s="10"/>
      <c r="C78" s="10"/>
      <c r="D78" s="10"/>
      <c r="E78" s="10"/>
      <c r="F78" s="10"/>
      <c r="G78" s="10"/>
      <c r="L78" s="49"/>
    </row>
    <row r="79" spans="1:12" ht="15.75">
      <c r="A79" s="10"/>
      <c r="B79" s="10"/>
      <c r="C79" s="10"/>
      <c r="D79" s="10"/>
      <c r="E79" s="10"/>
      <c r="F79" s="10"/>
      <c r="G79" s="10"/>
      <c r="L79" s="49"/>
    </row>
    <row r="80" spans="1:12" ht="15.75">
      <c r="A80" s="10"/>
      <c r="B80" s="10"/>
      <c r="C80" s="10"/>
      <c r="D80" s="10"/>
      <c r="E80" s="10"/>
      <c r="F80" s="10"/>
      <c r="G80" s="10"/>
      <c r="L80" s="49"/>
    </row>
    <row r="81" spans="1:12" ht="15.75">
      <c r="A81" s="10"/>
      <c r="B81" s="10"/>
      <c r="C81" s="10"/>
      <c r="D81" s="10"/>
      <c r="E81" s="10"/>
      <c r="F81" s="10"/>
      <c r="G81" s="10"/>
      <c r="L81" s="49"/>
    </row>
    <row r="82" spans="1:12" ht="15.75">
      <c r="A82" s="10"/>
      <c r="B82" s="10"/>
      <c r="C82" s="10"/>
      <c r="D82" s="10"/>
      <c r="E82" s="10"/>
      <c r="F82" s="10"/>
      <c r="G82" s="10"/>
      <c r="L82" s="49"/>
    </row>
    <row r="83" spans="1:12" ht="15.75">
      <c r="A83" s="10"/>
      <c r="B83" s="10"/>
      <c r="C83" s="10"/>
      <c r="D83" s="10"/>
      <c r="E83" s="10"/>
      <c r="F83" s="10"/>
      <c r="G83" s="10"/>
      <c r="L83" s="49"/>
    </row>
    <row r="84" spans="1:12" ht="15.75">
      <c r="A84" s="10"/>
      <c r="B84" s="10"/>
      <c r="C84" s="10"/>
      <c r="D84" s="10"/>
      <c r="E84" s="10"/>
      <c r="F84" s="10"/>
      <c r="G84" s="10"/>
      <c r="L84" s="49"/>
    </row>
    <row r="85" spans="1:12" ht="15.75">
      <c r="A85" s="10"/>
      <c r="B85" s="10"/>
      <c r="C85" s="10"/>
      <c r="D85" s="10"/>
      <c r="E85" s="10"/>
      <c r="F85" s="10"/>
      <c r="G85" s="10"/>
      <c r="L85" s="49"/>
    </row>
    <row r="86" spans="1:12" ht="15.75">
      <c r="A86" s="10"/>
      <c r="B86" s="10"/>
      <c r="C86" s="10"/>
      <c r="D86" s="10"/>
      <c r="E86" s="10"/>
      <c r="F86" s="10"/>
      <c r="G86" s="10"/>
      <c r="L86" s="49"/>
    </row>
    <row r="87" spans="1:12" ht="15.75">
      <c r="A87" s="10"/>
      <c r="B87" s="10"/>
      <c r="C87" s="10"/>
      <c r="D87" s="10"/>
      <c r="E87" s="10"/>
      <c r="F87" s="10"/>
      <c r="G87" s="10"/>
      <c r="L87" s="49"/>
    </row>
    <row r="88" spans="1:12" ht="15.75">
      <c r="A88" s="10"/>
      <c r="B88" s="10"/>
      <c r="C88" s="10"/>
      <c r="D88" s="10"/>
      <c r="E88" s="10"/>
      <c r="F88" s="10"/>
      <c r="G88" s="10"/>
      <c r="L88" s="49"/>
    </row>
    <row r="89" spans="1:12" ht="15.75">
      <c r="A89" s="10"/>
      <c r="B89" s="10"/>
      <c r="C89" s="10"/>
      <c r="D89" s="10"/>
      <c r="E89" s="10"/>
      <c r="F89" s="10"/>
      <c r="G89" s="10"/>
      <c r="L89" s="49"/>
    </row>
    <row r="90" spans="1:12" ht="15.75">
      <c r="A90" s="10"/>
      <c r="B90" s="10"/>
      <c r="C90" s="10"/>
      <c r="D90" s="10"/>
      <c r="E90" s="10"/>
      <c r="F90" s="10"/>
      <c r="G90" s="10"/>
      <c r="L90" s="49"/>
    </row>
    <row r="91" spans="1:12" ht="15.75">
      <c r="A91" s="10"/>
      <c r="B91" s="10"/>
      <c r="C91" s="10"/>
      <c r="D91" s="10"/>
      <c r="E91" s="10"/>
      <c r="F91" s="10"/>
      <c r="G91" s="10"/>
      <c r="L91" s="49"/>
    </row>
    <row r="92" spans="1:12" ht="15.75">
      <c r="A92" s="10"/>
      <c r="B92" s="10"/>
      <c r="C92" s="10"/>
      <c r="D92" s="10"/>
      <c r="E92" s="10"/>
      <c r="F92" s="10"/>
      <c r="G92" s="10"/>
      <c r="L92" s="49"/>
    </row>
    <row r="93" spans="1:12" ht="15.75">
      <c r="A93" s="10"/>
      <c r="B93" s="10"/>
      <c r="C93" s="10"/>
      <c r="D93" s="10"/>
      <c r="E93" s="10"/>
      <c r="F93" s="10"/>
      <c r="G93" s="10"/>
      <c r="L93" s="49"/>
    </row>
    <row r="94" spans="1:12" ht="15.75">
      <c r="A94" s="10"/>
      <c r="B94" s="10"/>
      <c r="C94" s="10"/>
      <c r="D94" s="10"/>
      <c r="E94" s="10"/>
      <c r="F94" s="10"/>
      <c r="G94" s="10"/>
      <c r="L94" s="49"/>
    </row>
    <row r="95" spans="1:12" ht="15.75">
      <c r="A95" s="10"/>
      <c r="B95" s="10"/>
      <c r="C95" s="10"/>
      <c r="D95" s="10"/>
      <c r="E95" s="10"/>
      <c r="F95" s="10"/>
      <c r="G95" s="10"/>
      <c r="L95" s="49"/>
    </row>
    <row r="96" spans="1:12" ht="15.75">
      <c r="A96" s="10"/>
      <c r="B96" s="10"/>
      <c r="C96" s="10"/>
      <c r="D96" s="10"/>
      <c r="E96" s="10"/>
      <c r="F96" s="10"/>
      <c r="G96" s="10"/>
      <c r="L96" s="49"/>
    </row>
    <row r="97" spans="1:12" ht="15.75">
      <c r="A97" s="10"/>
      <c r="B97" s="10"/>
      <c r="C97" s="10"/>
      <c r="D97" s="10"/>
      <c r="E97" s="10"/>
      <c r="F97" s="10"/>
      <c r="G97" s="10"/>
      <c r="L97" s="49"/>
    </row>
    <row r="98" spans="1:12" ht="15.75">
      <c r="A98" s="10"/>
      <c r="B98" s="10"/>
      <c r="C98" s="10"/>
      <c r="D98" s="10"/>
      <c r="E98" s="10"/>
      <c r="F98" s="10"/>
      <c r="G98" s="10"/>
      <c r="L98" s="49"/>
    </row>
    <row r="99" spans="1:12" ht="15.75">
      <c r="A99" s="10"/>
      <c r="B99" s="10"/>
      <c r="C99" s="10"/>
      <c r="D99" s="10"/>
      <c r="E99" s="10"/>
      <c r="F99" s="10"/>
      <c r="G99" s="10"/>
      <c r="L99" s="49"/>
    </row>
    <row r="100" spans="1:12" ht="15.75">
      <c r="A100" s="10"/>
      <c r="B100" s="10"/>
      <c r="C100" s="10"/>
      <c r="D100" s="10"/>
      <c r="E100" s="10"/>
      <c r="F100" s="10"/>
      <c r="G100" s="10"/>
      <c r="L100" s="49"/>
    </row>
    <row r="101" spans="1:12" ht="15.75">
      <c r="A101" s="10"/>
      <c r="B101" s="10"/>
      <c r="C101" s="10"/>
      <c r="D101" s="10"/>
      <c r="E101" s="10"/>
      <c r="F101" s="10"/>
      <c r="G101" s="10"/>
      <c r="L101" s="49"/>
    </row>
    <row r="102" spans="1:12" ht="15.75">
      <c r="A102" s="10"/>
      <c r="B102" s="10"/>
      <c r="C102" s="10"/>
      <c r="D102" s="10"/>
      <c r="E102" s="10"/>
      <c r="F102" s="10"/>
      <c r="G102" s="10"/>
      <c r="L102" s="49"/>
    </row>
    <row r="103" spans="1:12" ht="15.75">
      <c r="A103" s="10"/>
      <c r="B103" s="10"/>
      <c r="C103" s="10"/>
      <c r="D103" s="10"/>
      <c r="E103" s="10"/>
      <c r="F103" s="10"/>
      <c r="G103" s="10"/>
      <c r="L103" s="49"/>
    </row>
    <row r="104" spans="1:12" ht="15.75">
      <c r="A104" s="10"/>
      <c r="B104" s="10"/>
      <c r="C104" s="10"/>
      <c r="D104" s="10"/>
      <c r="E104" s="10"/>
      <c r="F104" s="10"/>
      <c r="G104" s="10"/>
      <c r="L104" s="49"/>
    </row>
    <row r="105" spans="1:12" ht="15.75">
      <c r="A105" s="10"/>
      <c r="B105" s="10"/>
      <c r="C105" s="10"/>
      <c r="D105" s="10"/>
      <c r="E105" s="10"/>
      <c r="F105" s="10"/>
      <c r="G105" s="10"/>
      <c r="L105" s="49"/>
    </row>
    <row r="106" spans="1:12" ht="15.75">
      <c r="A106" s="10"/>
      <c r="B106" s="10"/>
      <c r="C106" s="10"/>
      <c r="D106" s="10"/>
      <c r="E106" s="10"/>
      <c r="F106" s="10"/>
      <c r="G106" s="10"/>
      <c r="L106" s="49"/>
    </row>
    <row r="107" spans="1:12" ht="15.75">
      <c r="A107" s="10"/>
      <c r="B107" s="10"/>
      <c r="C107" s="10"/>
      <c r="D107" s="10"/>
      <c r="E107" s="10"/>
      <c r="F107" s="10"/>
      <c r="G107" s="10"/>
      <c r="L107" s="49"/>
    </row>
    <row r="108" spans="1:12" ht="15.75">
      <c r="A108" s="10"/>
      <c r="B108" s="10"/>
      <c r="C108" s="10"/>
      <c r="D108" s="10"/>
      <c r="E108" s="10"/>
      <c r="F108" s="10"/>
      <c r="G108" s="10"/>
      <c r="L108" s="49"/>
    </row>
    <row r="109" spans="1:12" ht="15.75">
      <c r="A109" s="10"/>
      <c r="B109" s="10"/>
      <c r="C109" s="10"/>
      <c r="D109" s="10"/>
      <c r="E109" s="10"/>
      <c r="F109" s="10"/>
      <c r="G109" s="10"/>
      <c r="L109" s="49"/>
    </row>
    <row r="110" spans="1:12" ht="15.75">
      <c r="A110" s="10"/>
      <c r="B110" s="10"/>
      <c r="C110" s="10"/>
      <c r="D110" s="10"/>
      <c r="E110" s="10"/>
      <c r="F110" s="10"/>
      <c r="G110" s="10"/>
      <c r="L110" s="49"/>
    </row>
    <row r="111" spans="1:12" ht="15.75">
      <c r="A111" s="10"/>
      <c r="B111" s="10"/>
      <c r="C111" s="10"/>
      <c r="D111" s="10"/>
      <c r="E111" s="10"/>
      <c r="F111" s="10"/>
      <c r="G111" s="10"/>
      <c r="L111" s="49"/>
    </row>
    <row r="112" spans="1:12" ht="15.75">
      <c r="A112" s="10"/>
      <c r="B112" s="10"/>
      <c r="C112" s="10"/>
      <c r="D112" s="10"/>
      <c r="E112" s="10"/>
      <c r="F112" s="10"/>
      <c r="G112" s="10"/>
      <c r="L112" s="49"/>
    </row>
    <row r="113" spans="1:12" ht="15.75">
      <c r="A113" s="10"/>
      <c r="B113" s="10"/>
      <c r="C113" s="10"/>
      <c r="D113" s="10"/>
      <c r="E113" s="10"/>
      <c r="F113" s="10"/>
      <c r="G113" s="10"/>
      <c r="L113" s="49"/>
    </row>
    <row r="114" spans="1:12" ht="15.75">
      <c r="A114" s="10"/>
      <c r="B114" s="10"/>
      <c r="C114" s="10"/>
      <c r="D114" s="10"/>
      <c r="E114" s="10"/>
      <c r="F114" s="10"/>
      <c r="G114" s="10"/>
      <c r="L114" s="49"/>
    </row>
    <row r="115" spans="1:12" ht="15.75">
      <c r="A115" s="10"/>
      <c r="B115" s="10"/>
      <c r="C115" s="10"/>
      <c r="D115" s="10"/>
      <c r="E115" s="10"/>
      <c r="F115" s="10"/>
      <c r="G115" s="10"/>
      <c r="L115" s="49"/>
    </row>
    <row r="116" spans="1:12" ht="15.75">
      <c r="A116" s="10"/>
      <c r="B116" s="10"/>
      <c r="C116" s="10"/>
      <c r="D116" s="10"/>
      <c r="E116" s="10"/>
      <c r="F116" s="10"/>
      <c r="G116" s="10"/>
      <c r="L116" s="49"/>
    </row>
    <row r="117" spans="1:12" ht="15.75">
      <c r="A117" s="10"/>
      <c r="B117" s="10"/>
      <c r="C117" s="10"/>
      <c r="D117" s="10"/>
      <c r="E117" s="10"/>
      <c r="F117" s="10"/>
      <c r="G117" s="10"/>
      <c r="L117" s="49"/>
    </row>
    <row r="118" spans="1:12" ht="15.75">
      <c r="A118" s="10"/>
      <c r="B118" s="10"/>
      <c r="C118" s="10"/>
      <c r="D118" s="10"/>
      <c r="E118" s="10"/>
      <c r="F118" s="10"/>
      <c r="G118" s="10"/>
      <c r="L118" s="49"/>
    </row>
    <row r="119" spans="1:12" ht="15.75">
      <c r="A119" s="10"/>
      <c r="B119" s="10"/>
      <c r="C119" s="10"/>
      <c r="D119" s="10"/>
      <c r="E119" s="10"/>
      <c r="F119" s="10"/>
      <c r="G119" s="10"/>
      <c r="L119" s="49"/>
    </row>
    <row r="120" spans="1:12" ht="15.75">
      <c r="A120" s="10"/>
      <c r="B120" s="10"/>
      <c r="C120" s="10"/>
      <c r="D120" s="10"/>
      <c r="E120" s="10"/>
      <c r="F120" s="10"/>
      <c r="G120" s="10"/>
      <c r="L120" s="49"/>
    </row>
    <row r="121" spans="1:12" ht="15.75">
      <c r="A121" s="10"/>
      <c r="B121" s="10"/>
      <c r="C121" s="10"/>
      <c r="D121" s="10"/>
      <c r="E121" s="10"/>
      <c r="F121" s="10"/>
      <c r="G121" s="10"/>
      <c r="L121" s="49"/>
    </row>
    <row r="122" spans="1:12" ht="15.75">
      <c r="A122" s="10"/>
      <c r="B122" s="10"/>
      <c r="C122" s="10"/>
      <c r="D122" s="10"/>
      <c r="E122" s="10"/>
      <c r="F122" s="10"/>
      <c r="G122" s="10"/>
    </row>
    <row r="123" spans="1:12" ht="15.75">
      <c r="A123" s="10"/>
      <c r="B123" s="10"/>
      <c r="C123" s="10"/>
      <c r="D123" s="10"/>
      <c r="E123" s="10"/>
      <c r="F123" s="10"/>
      <c r="G123" s="10"/>
    </row>
    <row r="124" spans="1:12" ht="15.75">
      <c r="A124" s="10"/>
      <c r="B124" s="10"/>
      <c r="C124" s="10"/>
      <c r="D124" s="10"/>
      <c r="E124" s="10"/>
      <c r="F124" s="10"/>
      <c r="G124" s="10"/>
    </row>
    <row r="125" spans="1:12" ht="15.75">
      <c r="A125" s="10"/>
      <c r="B125" s="10"/>
      <c r="C125" s="10"/>
      <c r="D125" s="10"/>
      <c r="E125" s="10"/>
      <c r="F125" s="10"/>
      <c r="G125" s="10"/>
    </row>
    <row r="126" spans="1:12" ht="15.75">
      <c r="A126" s="10"/>
      <c r="B126" s="10"/>
      <c r="C126" s="10"/>
      <c r="D126" s="10"/>
      <c r="E126" s="10"/>
      <c r="F126" s="10"/>
      <c r="G126" s="10"/>
    </row>
    <row r="127" spans="1:12" ht="15.75">
      <c r="A127" s="10"/>
      <c r="B127" s="10"/>
      <c r="C127" s="10"/>
      <c r="D127" s="10"/>
      <c r="E127" s="10"/>
      <c r="F127" s="10"/>
      <c r="G127" s="10"/>
    </row>
    <row r="128" spans="1:12" ht="15.75">
      <c r="A128" s="10"/>
      <c r="B128" s="10"/>
      <c r="C128" s="10"/>
      <c r="D128" s="10"/>
      <c r="E128" s="10"/>
      <c r="F128" s="10"/>
      <c r="G128" s="10"/>
    </row>
    <row r="129" spans="1:7" ht="15.75">
      <c r="A129" s="10"/>
      <c r="B129" s="10"/>
      <c r="C129" s="10"/>
      <c r="D129" s="10"/>
      <c r="E129" s="10"/>
      <c r="F129" s="10"/>
      <c r="G129" s="10"/>
    </row>
    <row r="130" spans="1:7" ht="15.75">
      <c r="A130" s="10"/>
      <c r="B130" s="10"/>
      <c r="C130" s="10"/>
      <c r="D130" s="10"/>
      <c r="E130" s="10"/>
      <c r="F130" s="10"/>
      <c r="G130" s="10"/>
    </row>
    <row r="131" spans="1:7" ht="15.75">
      <c r="A131" s="10"/>
      <c r="B131" s="10"/>
      <c r="C131" s="10"/>
      <c r="D131" s="10"/>
      <c r="E131" s="10"/>
      <c r="F131" s="10"/>
      <c r="G131" s="10"/>
    </row>
    <row r="132" spans="1:7" ht="15.75">
      <c r="A132" s="10"/>
      <c r="B132" s="10"/>
      <c r="C132" s="10"/>
      <c r="D132" s="10"/>
      <c r="E132" s="10"/>
      <c r="F132" s="10"/>
      <c r="G132" s="10"/>
    </row>
    <row r="133" spans="1:7" ht="15.75">
      <c r="A133" s="10"/>
      <c r="B133" s="10"/>
      <c r="C133" s="10"/>
      <c r="D133" s="10"/>
      <c r="E133" s="10"/>
      <c r="F133" s="10"/>
      <c r="G133" s="10"/>
    </row>
    <row r="134" spans="1:7" ht="15.75">
      <c r="A134" s="10"/>
      <c r="B134" s="10"/>
      <c r="C134" s="10"/>
      <c r="D134" s="10"/>
      <c r="E134" s="10"/>
      <c r="F134" s="10"/>
      <c r="G134" s="10"/>
    </row>
    <row r="135" spans="1:7" ht="15.75">
      <c r="A135" s="10"/>
      <c r="B135" s="10"/>
      <c r="C135" s="10"/>
      <c r="D135" s="10"/>
      <c r="E135" s="10"/>
      <c r="F135" s="10"/>
      <c r="G135" s="10"/>
    </row>
    <row r="136" spans="1:7" ht="15.75">
      <c r="A136" s="10"/>
      <c r="B136" s="10"/>
      <c r="C136" s="10"/>
      <c r="D136" s="10"/>
      <c r="E136" s="10"/>
      <c r="F136" s="10"/>
      <c r="G136" s="10"/>
    </row>
    <row r="137" spans="1:7" ht="15.75">
      <c r="A137" s="10"/>
      <c r="B137" s="10"/>
      <c r="C137" s="10"/>
      <c r="D137" s="10"/>
      <c r="E137" s="10"/>
      <c r="F137" s="10"/>
      <c r="G137" s="10"/>
    </row>
    <row r="138" spans="1:7" ht="15.75">
      <c r="A138" s="10"/>
      <c r="B138" s="10"/>
      <c r="C138" s="10"/>
      <c r="D138" s="10"/>
      <c r="E138" s="10"/>
      <c r="F138" s="10"/>
      <c r="G138" s="10"/>
    </row>
    <row r="139" spans="1:7" ht="15.75">
      <c r="A139" s="10"/>
      <c r="B139" s="10"/>
      <c r="C139" s="10"/>
      <c r="D139" s="10"/>
      <c r="E139" s="10"/>
      <c r="F139" s="10"/>
      <c r="G139" s="10"/>
    </row>
    <row r="140" spans="1:7" ht="15.75">
      <c r="A140" s="10"/>
      <c r="B140" s="10"/>
      <c r="C140" s="10"/>
      <c r="D140" s="10"/>
      <c r="E140" s="10"/>
      <c r="F140" s="10"/>
      <c r="G140" s="10"/>
    </row>
    <row r="141" spans="1:7" ht="15.75">
      <c r="A141" s="10"/>
      <c r="B141" s="10"/>
      <c r="C141" s="10"/>
      <c r="D141" s="10"/>
      <c r="E141" s="10"/>
      <c r="F141" s="10"/>
      <c r="G141" s="10"/>
    </row>
    <row r="142" spans="1:7" ht="15.75">
      <c r="A142" s="10"/>
      <c r="B142" s="10"/>
      <c r="C142" s="10"/>
      <c r="D142" s="10"/>
      <c r="E142" s="10"/>
      <c r="F142" s="10"/>
      <c r="G142" s="10"/>
    </row>
    <row r="143" spans="1:7" ht="15.75">
      <c r="A143" s="10"/>
      <c r="B143" s="10"/>
      <c r="C143" s="10"/>
      <c r="D143" s="10"/>
      <c r="E143" s="10"/>
      <c r="F143" s="10"/>
      <c r="G143" s="10"/>
    </row>
    <row r="144" spans="1:7" ht="15.75">
      <c r="A144" s="10"/>
      <c r="B144" s="10"/>
      <c r="C144" s="10"/>
      <c r="D144" s="10"/>
      <c r="E144" s="10"/>
      <c r="F144" s="10"/>
      <c r="G144" s="10"/>
    </row>
    <row r="145" spans="1:7" ht="15.75">
      <c r="A145" s="10"/>
      <c r="B145" s="10"/>
      <c r="C145" s="10"/>
      <c r="D145" s="10"/>
      <c r="E145" s="10"/>
      <c r="F145" s="10"/>
      <c r="G145" s="10"/>
    </row>
    <row r="146" spans="1:7" ht="15.75">
      <c r="A146" s="10"/>
      <c r="B146" s="10"/>
      <c r="C146" s="10"/>
      <c r="D146" s="10"/>
      <c r="E146" s="10"/>
      <c r="F146" s="10"/>
      <c r="G146" s="10"/>
    </row>
    <row r="147" spans="1:7" ht="15.75">
      <c r="A147" s="10"/>
      <c r="B147" s="10"/>
      <c r="C147" s="10"/>
      <c r="D147" s="10"/>
      <c r="E147" s="10"/>
      <c r="F147" s="10"/>
      <c r="G147" s="10"/>
    </row>
    <row r="148" spans="1:7" ht="15.75">
      <c r="A148" s="10"/>
      <c r="B148" s="10"/>
      <c r="C148" s="10"/>
      <c r="D148" s="10"/>
      <c r="E148" s="10"/>
      <c r="F148" s="10"/>
      <c r="G148" s="10"/>
    </row>
    <row r="149" spans="1:7" ht="15.75">
      <c r="A149" s="10"/>
      <c r="B149" s="10"/>
      <c r="C149" s="10"/>
      <c r="D149" s="10"/>
      <c r="E149" s="10"/>
      <c r="F149" s="10"/>
      <c r="G149" s="10"/>
    </row>
    <row r="150" spans="1:7" ht="15.75">
      <c r="A150" s="10"/>
      <c r="B150" s="10"/>
      <c r="C150" s="10"/>
      <c r="D150" s="10"/>
      <c r="E150" s="10"/>
      <c r="F150" s="10"/>
      <c r="G150" s="10"/>
    </row>
    <row r="151" spans="1:7" ht="15.75">
      <c r="A151" s="10"/>
      <c r="B151" s="10"/>
      <c r="C151" s="10"/>
      <c r="D151" s="10"/>
      <c r="E151" s="10"/>
      <c r="F151" s="10"/>
      <c r="G151" s="10"/>
    </row>
    <row r="152" spans="1:7" ht="15.75">
      <c r="A152" s="10"/>
      <c r="B152" s="10"/>
      <c r="C152" s="10"/>
      <c r="D152" s="10"/>
      <c r="E152" s="10"/>
      <c r="F152" s="10"/>
      <c r="G152" s="10"/>
    </row>
    <row r="153" spans="1:7" ht="15.75">
      <c r="A153" s="10"/>
      <c r="B153" s="10"/>
      <c r="C153" s="10"/>
      <c r="D153" s="10"/>
      <c r="E153" s="10"/>
      <c r="F153" s="10"/>
      <c r="G153" s="10"/>
    </row>
    <row r="154" spans="1:7" ht="15.75">
      <c r="A154" s="10"/>
      <c r="B154" s="10"/>
      <c r="C154" s="10"/>
      <c r="D154" s="10"/>
      <c r="E154" s="10"/>
      <c r="F154" s="10"/>
      <c r="G154" s="10"/>
    </row>
    <row r="155" spans="1:7" ht="15.75">
      <c r="A155" s="10"/>
      <c r="B155" s="10"/>
      <c r="C155" s="10"/>
      <c r="D155" s="10"/>
      <c r="E155" s="10"/>
      <c r="F155" s="10"/>
      <c r="G155" s="10"/>
    </row>
    <row r="156" spans="1:7" ht="15.75">
      <c r="A156" s="10"/>
      <c r="B156" s="10"/>
      <c r="C156" s="10"/>
      <c r="D156" s="10"/>
      <c r="E156" s="10"/>
      <c r="F156" s="10"/>
      <c r="G156" s="10"/>
    </row>
    <row r="157" spans="1:7" ht="15.75">
      <c r="A157" s="10"/>
      <c r="B157" s="10"/>
      <c r="C157" s="10"/>
      <c r="D157" s="10"/>
      <c r="E157" s="10"/>
      <c r="F157" s="10"/>
      <c r="G157" s="10"/>
    </row>
    <row r="158" spans="1:7" ht="15.75">
      <c r="A158" s="10"/>
      <c r="B158" s="10"/>
      <c r="C158" s="10"/>
      <c r="D158" s="10"/>
      <c r="E158" s="10"/>
      <c r="F158" s="10"/>
      <c r="G158" s="10"/>
    </row>
    <row r="159" spans="1:7" ht="15.75">
      <c r="A159" s="10"/>
      <c r="B159" s="10"/>
      <c r="C159" s="10"/>
      <c r="D159" s="10"/>
      <c r="E159" s="10"/>
      <c r="F159" s="10"/>
      <c r="G159" s="10"/>
    </row>
    <row r="160" spans="1:7" ht="15.75">
      <c r="A160" s="10"/>
      <c r="B160" s="10"/>
      <c r="C160" s="10"/>
      <c r="D160" s="10"/>
      <c r="E160" s="10"/>
      <c r="F160" s="10"/>
      <c r="G160" s="10"/>
    </row>
    <row r="161" spans="1:7" ht="15.75">
      <c r="A161" s="10"/>
      <c r="B161" s="10"/>
      <c r="C161" s="10"/>
      <c r="D161" s="10"/>
      <c r="E161" s="10"/>
      <c r="F161" s="10"/>
      <c r="G161" s="10"/>
    </row>
    <row r="162" spans="1:7" ht="15.75">
      <c r="A162" s="10"/>
      <c r="B162" s="10"/>
      <c r="C162" s="10"/>
      <c r="D162" s="10"/>
      <c r="E162" s="10"/>
      <c r="F162" s="10"/>
      <c r="G162" s="10"/>
    </row>
  </sheetData>
  <dataConsolidate/>
  <mergeCells count="2">
    <mergeCell ref="A5:G5"/>
    <mergeCell ref="A52:G52"/>
  </mergeCells>
  <conditionalFormatting sqref="J16:J51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6:G45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7:G48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59055118110236227" right="0.59055118110236227" top="0.35433070866141736" bottom="0.35433070866141736" header="0" footer="0"/>
  <pageSetup scale="98" orientation="portrait" r:id="rId1"/>
  <ignoredErrors>
    <ignoredError sqref="G17:G51" calculatedColumn="1"/>
  </ignoredErrors>
  <drawing r:id="rId2"/>
  <legacyDrawingHF r:id="rId3"/>
  <tableParts count="2">
    <tablePart r:id="rId4"/>
    <tablePart r:id="rId5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A1:J158"/>
  <sheetViews>
    <sheetView showGridLines="0" zoomScaleNormal="100" zoomScaleSheetLayoutView="100" workbookViewId="0">
      <selection activeCell="G3" sqref="G3"/>
    </sheetView>
  </sheetViews>
  <sheetFormatPr baseColWidth="10" defaultRowHeight="15"/>
  <cols>
    <col min="1" max="1" width="20.7109375" customWidth="1"/>
    <col min="2" max="7" width="9.7109375" customWidth="1"/>
    <col min="8" max="8" width="12.7109375" customWidth="1"/>
    <col min="253" max="253" width="7.5703125" customWidth="1"/>
    <col min="254" max="254" width="13.28515625" customWidth="1"/>
    <col min="255" max="255" width="8.85546875" customWidth="1"/>
    <col min="256" max="260" width="7.140625" customWidth="1"/>
    <col min="261" max="261" width="8.7109375" customWidth="1"/>
    <col min="509" max="509" width="7.5703125" customWidth="1"/>
    <col min="510" max="510" width="13.28515625" customWidth="1"/>
    <col min="511" max="511" width="8.85546875" customWidth="1"/>
    <col min="512" max="516" width="7.140625" customWidth="1"/>
    <col min="517" max="517" width="8.7109375" customWidth="1"/>
    <col min="765" max="765" width="7.5703125" customWidth="1"/>
    <col min="766" max="766" width="13.28515625" customWidth="1"/>
    <col min="767" max="767" width="8.85546875" customWidth="1"/>
    <col min="768" max="772" width="7.140625" customWidth="1"/>
    <col min="773" max="773" width="8.7109375" customWidth="1"/>
    <col min="1021" max="1021" width="7.5703125" customWidth="1"/>
    <col min="1022" max="1022" width="13.28515625" customWidth="1"/>
    <col min="1023" max="1023" width="8.85546875" customWidth="1"/>
    <col min="1024" max="1028" width="7.140625" customWidth="1"/>
    <col min="1029" max="1029" width="8.7109375" customWidth="1"/>
    <col min="1277" max="1277" width="7.5703125" customWidth="1"/>
    <col min="1278" max="1278" width="13.28515625" customWidth="1"/>
    <col min="1279" max="1279" width="8.85546875" customWidth="1"/>
    <col min="1280" max="1284" width="7.140625" customWidth="1"/>
    <col min="1285" max="1285" width="8.7109375" customWidth="1"/>
    <col min="1533" max="1533" width="7.5703125" customWidth="1"/>
    <col min="1534" max="1534" width="13.28515625" customWidth="1"/>
    <col min="1535" max="1535" width="8.85546875" customWidth="1"/>
    <col min="1536" max="1540" width="7.140625" customWidth="1"/>
    <col min="1541" max="1541" width="8.7109375" customWidth="1"/>
    <col min="1789" max="1789" width="7.5703125" customWidth="1"/>
    <col min="1790" max="1790" width="13.28515625" customWidth="1"/>
    <col min="1791" max="1791" width="8.85546875" customWidth="1"/>
    <col min="1792" max="1796" width="7.140625" customWidth="1"/>
    <col min="1797" max="1797" width="8.7109375" customWidth="1"/>
    <col min="2045" max="2045" width="7.5703125" customWidth="1"/>
    <col min="2046" max="2046" width="13.28515625" customWidth="1"/>
    <col min="2047" max="2047" width="8.85546875" customWidth="1"/>
    <col min="2048" max="2052" width="7.140625" customWidth="1"/>
    <col min="2053" max="2053" width="8.7109375" customWidth="1"/>
    <col min="2301" max="2301" width="7.5703125" customWidth="1"/>
    <col min="2302" max="2302" width="13.28515625" customWidth="1"/>
    <col min="2303" max="2303" width="8.85546875" customWidth="1"/>
    <col min="2304" max="2308" width="7.140625" customWidth="1"/>
    <col min="2309" max="2309" width="8.7109375" customWidth="1"/>
    <col min="2557" max="2557" width="7.5703125" customWidth="1"/>
    <col min="2558" max="2558" width="13.28515625" customWidth="1"/>
    <col min="2559" max="2559" width="8.85546875" customWidth="1"/>
    <col min="2560" max="2564" width="7.140625" customWidth="1"/>
    <col min="2565" max="2565" width="8.7109375" customWidth="1"/>
    <col min="2813" max="2813" width="7.5703125" customWidth="1"/>
    <col min="2814" max="2814" width="13.28515625" customWidth="1"/>
    <col min="2815" max="2815" width="8.85546875" customWidth="1"/>
    <col min="2816" max="2820" width="7.140625" customWidth="1"/>
    <col min="2821" max="2821" width="8.7109375" customWidth="1"/>
    <col min="3069" max="3069" width="7.5703125" customWidth="1"/>
    <col min="3070" max="3070" width="13.28515625" customWidth="1"/>
    <col min="3071" max="3071" width="8.85546875" customWidth="1"/>
    <col min="3072" max="3076" width="7.140625" customWidth="1"/>
    <col min="3077" max="3077" width="8.7109375" customWidth="1"/>
    <col min="3325" max="3325" width="7.5703125" customWidth="1"/>
    <col min="3326" max="3326" width="13.28515625" customWidth="1"/>
    <col min="3327" max="3327" width="8.85546875" customWidth="1"/>
    <col min="3328" max="3332" width="7.140625" customWidth="1"/>
    <col min="3333" max="3333" width="8.7109375" customWidth="1"/>
    <col min="3581" max="3581" width="7.5703125" customWidth="1"/>
    <col min="3582" max="3582" width="13.28515625" customWidth="1"/>
    <col min="3583" max="3583" width="8.85546875" customWidth="1"/>
    <col min="3584" max="3588" width="7.140625" customWidth="1"/>
    <col min="3589" max="3589" width="8.7109375" customWidth="1"/>
    <col min="3837" max="3837" width="7.5703125" customWidth="1"/>
    <col min="3838" max="3838" width="13.28515625" customWidth="1"/>
    <col min="3839" max="3839" width="8.85546875" customWidth="1"/>
    <col min="3840" max="3844" width="7.140625" customWidth="1"/>
    <col min="3845" max="3845" width="8.7109375" customWidth="1"/>
    <col min="4093" max="4093" width="7.5703125" customWidth="1"/>
    <col min="4094" max="4094" width="13.28515625" customWidth="1"/>
    <col min="4095" max="4095" width="8.85546875" customWidth="1"/>
    <col min="4096" max="4100" width="7.140625" customWidth="1"/>
    <col min="4101" max="4101" width="8.7109375" customWidth="1"/>
    <col min="4349" max="4349" width="7.5703125" customWidth="1"/>
    <col min="4350" max="4350" width="13.28515625" customWidth="1"/>
    <col min="4351" max="4351" width="8.85546875" customWidth="1"/>
    <col min="4352" max="4356" width="7.140625" customWidth="1"/>
    <col min="4357" max="4357" width="8.7109375" customWidth="1"/>
    <col min="4605" max="4605" width="7.5703125" customWidth="1"/>
    <col min="4606" max="4606" width="13.28515625" customWidth="1"/>
    <col min="4607" max="4607" width="8.85546875" customWidth="1"/>
    <col min="4608" max="4612" width="7.140625" customWidth="1"/>
    <col min="4613" max="4613" width="8.7109375" customWidth="1"/>
    <col min="4861" max="4861" width="7.5703125" customWidth="1"/>
    <col min="4862" max="4862" width="13.28515625" customWidth="1"/>
    <col min="4863" max="4863" width="8.85546875" customWidth="1"/>
    <col min="4864" max="4868" width="7.140625" customWidth="1"/>
    <col min="4869" max="4869" width="8.7109375" customWidth="1"/>
    <col min="5117" max="5117" width="7.5703125" customWidth="1"/>
    <col min="5118" max="5118" width="13.28515625" customWidth="1"/>
    <col min="5119" max="5119" width="8.85546875" customWidth="1"/>
    <col min="5120" max="5124" width="7.140625" customWidth="1"/>
    <col min="5125" max="5125" width="8.7109375" customWidth="1"/>
    <col min="5373" max="5373" width="7.5703125" customWidth="1"/>
    <col min="5374" max="5374" width="13.28515625" customWidth="1"/>
    <col min="5375" max="5375" width="8.85546875" customWidth="1"/>
    <col min="5376" max="5380" width="7.140625" customWidth="1"/>
    <col min="5381" max="5381" width="8.7109375" customWidth="1"/>
    <col min="5629" max="5629" width="7.5703125" customWidth="1"/>
    <col min="5630" max="5630" width="13.28515625" customWidth="1"/>
    <col min="5631" max="5631" width="8.85546875" customWidth="1"/>
    <col min="5632" max="5636" width="7.140625" customWidth="1"/>
    <col min="5637" max="5637" width="8.7109375" customWidth="1"/>
    <col min="5885" max="5885" width="7.5703125" customWidth="1"/>
    <col min="5886" max="5886" width="13.28515625" customWidth="1"/>
    <col min="5887" max="5887" width="8.85546875" customWidth="1"/>
    <col min="5888" max="5892" width="7.140625" customWidth="1"/>
    <col min="5893" max="5893" width="8.7109375" customWidth="1"/>
    <col min="6141" max="6141" width="7.5703125" customWidth="1"/>
    <col min="6142" max="6142" width="13.28515625" customWidth="1"/>
    <col min="6143" max="6143" width="8.85546875" customWidth="1"/>
    <col min="6144" max="6148" width="7.140625" customWidth="1"/>
    <col min="6149" max="6149" width="8.7109375" customWidth="1"/>
    <col min="6397" max="6397" width="7.5703125" customWidth="1"/>
    <col min="6398" max="6398" width="13.28515625" customWidth="1"/>
    <col min="6399" max="6399" width="8.85546875" customWidth="1"/>
    <col min="6400" max="6404" width="7.140625" customWidth="1"/>
    <col min="6405" max="6405" width="8.7109375" customWidth="1"/>
    <col min="6653" max="6653" width="7.5703125" customWidth="1"/>
    <col min="6654" max="6654" width="13.28515625" customWidth="1"/>
    <col min="6655" max="6655" width="8.85546875" customWidth="1"/>
    <col min="6656" max="6660" width="7.140625" customWidth="1"/>
    <col min="6661" max="6661" width="8.7109375" customWidth="1"/>
    <col min="6909" max="6909" width="7.5703125" customWidth="1"/>
    <col min="6910" max="6910" width="13.28515625" customWidth="1"/>
    <col min="6911" max="6911" width="8.85546875" customWidth="1"/>
    <col min="6912" max="6916" width="7.140625" customWidth="1"/>
    <col min="6917" max="6917" width="8.7109375" customWidth="1"/>
    <col min="7165" max="7165" width="7.5703125" customWidth="1"/>
    <col min="7166" max="7166" width="13.28515625" customWidth="1"/>
    <col min="7167" max="7167" width="8.85546875" customWidth="1"/>
    <col min="7168" max="7172" width="7.140625" customWidth="1"/>
    <col min="7173" max="7173" width="8.7109375" customWidth="1"/>
    <col min="7421" max="7421" width="7.5703125" customWidth="1"/>
    <col min="7422" max="7422" width="13.28515625" customWidth="1"/>
    <col min="7423" max="7423" width="8.85546875" customWidth="1"/>
    <col min="7424" max="7428" width="7.140625" customWidth="1"/>
    <col min="7429" max="7429" width="8.7109375" customWidth="1"/>
    <col min="7677" max="7677" width="7.5703125" customWidth="1"/>
    <col min="7678" max="7678" width="13.28515625" customWidth="1"/>
    <col min="7679" max="7679" width="8.85546875" customWidth="1"/>
    <col min="7680" max="7684" width="7.140625" customWidth="1"/>
    <col min="7685" max="7685" width="8.7109375" customWidth="1"/>
    <col min="7933" max="7933" width="7.5703125" customWidth="1"/>
    <col min="7934" max="7934" width="13.28515625" customWidth="1"/>
    <col min="7935" max="7935" width="8.85546875" customWidth="1"/>
    <col min="7936" max="7940" width="7.140625" customWidth="1"/>
    <col min="7941" max="7941" width="8.7109375" customWidth="1"/>
    <col min="8189" max="8189" width="7.5703125" customWidth="1"/>
    <col min="8190" max="8190" width="13.28515625" customWidth="1"/>
    <col min="8191" max="8191" width="8.85546875" customWidth="1"/>
    <col min="8192" max="8196" width="7.140625" customWidth="1"/>
    <col min="8197" max="8197" width="8.7109375" customWidth="1"/>
    <col min="8445" max="8445" width="7.5703125" customWidth="1"/>
    <col min="8446" max="8446" width="13.28515625" customWidth="1"/>
    <col min="8447" max="8447" width="8.85546875" customWidth="1"/>
    <col min="8448" max="8452" width="7.140625" customWidth="1"/>
    <col min="8453" max="8453" width="8.7109375" customWidth="1"/>
    <col min="8701" max="8701" width="7.5703125" customWidth="1"/>
    <col min="8702" max="8702" width="13.28515625" customWidth="1"/>
    <col min="8703" max="8703" width="8.85546875" customWidth="1"/>
    <col min="8704" max="8708" width="7.140625" customWidth="1"/>
    <col min="8709" max="8709" width="8.7109375" customWidth="1"/>
    <col min="8957" max="8957" width="7.5703125" customWidth="1"/>
    <col min="8958" max="8958" width="13.28515625" customWidth="1"/>
    <col min="8959" max="8959" width="8.85546875" customWidth="1"/>
    <col min="8960" max="8964" width="7.140625" customWidth="1"/>
    <col min="8965" max="8965" width="8.7109375" customWidth="1"/>
    <col min="9213" max="9213" width="7.5703125" customWidth="1"/>
    <col min="9214" max="9214" width="13.28515625" customWidth="1"/>
    <col min="9215" max="9215" width="8.85546875" customWidth="1"/>
    <col min="9216" max="9220" width="7.140625" customWidth="1"/>
    <col min="9221" max="9221" width="8.7109375" customWidth="1"/>
    <col min="9469" max="9469" width="7.5703125" customWidth="1"/>
    <col min="9470" max="9470" width="13.28515625" customWidth="1"/>
    <col min="9471" max="9471" width="8.85546875" customWidth="1"/>
    <col min="9472" max="9476" width="7.140625" customWidth="1"/>
    <col min="9477" max="9477" width="8.7109375" customWidth="1"/>
    <col min="9725" max="9725" width="7.5703125" customWidth="1"/>
    <col min="9726" max="9726" width="13.28515625" customWidth="1"/>
    <col min="9727" max="9727" width="8.85546875" customWidth="1"/>
    <col min="9728" max="9732" width="7.140625" customWidth="1"/>
    <col min="9733" max="9733" width="8.7109375" customWidth="1"/>
    <col min="9981" max="9981" width="7.5703125" customWidth="1"/>
    <col min="9982" max="9982" width="13.28515625" customWidth="1"/>
    <col min="9983" max="9983" width="8.85546875" customWidth="1"/>
    <col min="9984" max="9988" width="7.140625" customWidth="1"/>
    <col min="9989" max="9989" width="8.7109375" customWidth="1"/>
    <col min="10237" max="10237" width="7.5703125" customWidth="1"/>
    <col min="10238" max="10238" width="13.28515625" customWidth="1"/>
    <col min="10239" max="10239" width="8.85546875" customWidth="1"/>
    <col min="10240" max="10244" width="7.140625" customWidth="1"/>
    <col min="10245" max="10245" width="8.7109375" customWidth="1"/>
    <col min="10493" max="10493" width="7.5703125" customWidth="1"/>
    <col min="10494" max="10494" width="13.28515625" customWidth="1"/>
    <col min="10495" max="10495" width="8.85546875" customWidth="1"/>
    <col min="10496" max="10500" width="7.140625" customWidth="1"/>
    <col min="10501" max="10501" width="8.7109375" customWidth="1"/>
    <col min="10749" max="10749" width="7.5703125" customWidth="1"/>
    <col min="10750" max="10750" width="13.28515625" customWidth="1"/>
    <col min="10751" max="10751" width="8.85546875" customWidth="1"/>
    <col min="10752" max="10756" width="7.140625" customWidth="1"/>
    <col min="10757" max="10757" width="8.7109375" customWidth="1"/>
    <col min="11005" max="11005" width="7.5703125" customWidth="1"/>
    <col min="11006" max="11006" width="13.28515625" customWidth="1"/>
    <col min="11007" max="11007" width="8.85546875" customWidth="1"/>
    <col min="11008" max="11012" width="7.140625" customWidth="1"/>
    <col min="11013" max="11013" width="8.7109375" customWidth="1"/>
    <col min="11261" max="11261" width="7.5703125" customWidth="1"/>
    <col min="11262" max="11262" width="13.28515625" customWidth="1"/>
    <col min="11263" max="11263" width="8.85546875" customWidth="1"/>
    <col min="11264" max="11268" width="7.140625" customWidth="1"/>
    <col min="11269" max="11269" width="8.7109375" customWidth="1"/>
    <col min="11517" max="11517" width="7.5703125" customWidth="1"/>
    <col min="11518" max="11518" width="13.28515625" customWidth="1"/>
    <col min="11519" max="11519" width="8.85546875" customWidth="1"/>
    <col min="11520" max="11524" width="7.140625" customWidth="1"/>
    <col min="11525" max="11525" width="8.7109375" customWidth="1"/>
    <col min="11773" max="11773" width="7.5703125" customWidth="1"/>
    <col min="11774" max="11774" width="13.28515625" customWidth="1"/>
    <col min="11775" max="11775" width="8.85546875" customWidth="1"/>
    <col min="11776" max="11780" width="7.140625" customWidth="1"/>
    <col min="11781" max="11781" width="8.7109375" customWidth="1"/>
    <col min="12029" max="12029" width="7.5703125" customWidth="1"/>
    <col min="12030" max="12030" width="13.28515625" customWidth="1"/>
    <col min="12031" max="12031" width="8.85546875" customWidth="1"/>
    <col min="12032" max="12036" width="7.140625" customWidth="1"/>
    <col min="12037" max="12037" width="8.7109375" customWidth="1"/>
    <col min="12285" max="12285" width="7.5703125" customWidth="1"/>
    <col min="12286" max="12286" width="13.28515625" customWidth="1"/>
    <col min="12287" max="12287" width="8.85546875" customWidth="1"/>
    <col min="12288" max="12292" width="7.140625" customWidth="1"/>
    <col min="12293" max="12293" width="8.7109375" customWidth="1"/>
    <col min="12541" max="12541" width="7.5703125" customWidth="1"/>
    <col min="12542" max="12542" width="13.28515625" customWidth="1"/>
    <col min="12543" max="12543" width="8.85546875" customWidth="1"/>
    <col min="12544" max="12548" width="7.140625" customWidth="1"/>
    <col min="12549" max="12549" width="8.7109375" customWidth="1"/>
    <col min="12797" max="12797" width="7.5703125" customWidth="1"/>
    <col min="12798" max="12798" width="13.28515625" customWidth="1"/>
    <col min="12799" max="12799" width="8.85546875" customWidth="1"/>
    <col min="12800" max="12804" width="7.140625" customWidth="1"/>
    <col min="12805" max="12805" width="8.7109375" customWidth="1"/>
    <col min="13053" max="13053" width="7.5703125" customWidth="1"/>
    <col min="13054" max="13054" width="13.28515625" customWidth="1"/>
    <col min="13055" max="13055" width="8.85546875" customWidth="1"/>
    <col min="13056" max="13060" width="7.140625" customWidth="1"/>
    <col min="13061" max="13061" width="8.7109375" customWidth="1"/>
    <col min="13309" max="13309" width="7.5703125" customWidth="1"/>
    <col min="13310" max="13310" width="13.28515625" customWidth="1"/>
    <col min="13311" max="13311" width="8.85546875" customWidth="1"/>
    <col min="13312" max="13316" width="7.140625" customWidth="1"/>
    <col min="13317" max="13317" width="8.7109375" customWidth="1"/>
    <col min="13565" max="13565" width="7.5703125" customWidth="1"/>
    <col min="13566" max="13566" width="13.28515625" customWidth="1"/>
    <col min="13567" max="13567" width="8.85546875" customWidth="1"/>
    <col min="13568" max="13572" width="7.140625" customWidth="1"/>
    <col min="13573" max="13573" width="8.7109375" customWidth="1"/>
    <col min="13821" max="13821" width="7.5703125" customWidth="1"/>
    <col min="13822" max="13822" width="13.28515625" customWidth="1"/>
    <col min="13823" max="13823" width="8.85546875" customWidth="1"/>
    <col min="13824" max="13828" width="7.140625" customWidth="1"/>
    <col min="13829" max="13829" width="8.7109375" customWidth="1"/>
    <col min="14077" max="14077" width="7.5703125" customWidth="1"/>
    <col min="14078" max="14078" width="13.28515625" customWidth="1"/>
    <col min="14079" max="14079" width="8.85546875" customWidth="1"/>
    <col min="14080" max="14084" width="7.140625" customWidth="1"/>
    <col min="14085" max="14085" width="8.7109375" customWidth="1"/>
    <col min="14333" max="14333" width="7.5703125" customWidth="1"/>
    <col min="14334" max="14334" width="13.28515625" customWidth="1"/>
    <col min="14335" max="14335" width="8.85546875" customWidth="1"/>
    <col min="14336" max="14340" width="7.140625" customWidth="1"/>
    <col min="14341" max="14341" width="8.7109375" customWidth="1"/>
    <col min="14589" max="14589" width="7.5703125" customWidth="1"/>
    <col min="14590" max="14590" width="13.28515625" customWidth="1"/>
    <col min="14591" max="14591" width="8.85546875" customWidth="1"/>
    <col min="14592" max="14596" width="7.140625" customWidth="1"/>
    <col min="14597" max="14597" width="8.7109375" customWidth="1"/>
    <col min="14845" max="14845" width="7.5703125" customWidth="1"/>
    <col min="14846" max="14846" width="13.28515625" customWidth="1"/>
    <col min="14847" max="14847" width="8.85546875" customWidth="1"/>
    <col min="14848" max="14852" width="7.140625" customWidth="1"/>
    <col min="14853" max="14853" width="8.7109375" customWidth="1"/>
    <col min="15101" max="15101" width="7.5703125" customWidth="1"/>
    <col min="15102" max="15102" width="13.28515625" customWidth="1"/>
    <col min="15103" max="15103" width="8.85546875" customWidth="1"/>
    <col min="15104" max="15108" width="7.140625" customWidth="1"/>
    <col min="15109" max="15109" width="8.7109375" customWidth="1"/>
    <col min="15357" max="15357" width="7.5703125" customWidth="1"/>
    <col min="15358" max="15358" width="13.28515625" customWidth="1"/>
    <col min="15359" max="15359" width="8.85546875" customWidth="1"/>
    <col min="15360" max="15364" width="7.140625" customWidth="1"/>
    <col min="15365" max="15365" width="8.7109375" customWidth="1"/>
    <col min="15613" max="15613" width="7.5703125" customWidth="1"/>
    <col min="15614" max="15614" width="13.28515625" customWidth="1"/>
    <col min="15615" max="15615" width="8.85546875" customWidth="1"/>
    <col min="15616" max="15620" width="7.140625" customWidth="1"/>
    <col min="15621" max="15621" width="8.7109375" customWidth="1"/>
    <col min="15869" max="15869" width="7.5703125" customWidth="1"/>
    <col min="15870" max="15870" width="13.28515625" customWidth="1"/>
    <col min="15871" max="15871" width="8.85546875" customWidth="1"/>
    <col min="15872" max="15876" width="7.140625" customWidth="1"/>
    <col min="15877" max="15877" width="8.7109375" customWidth="1"/>
    <col min="16125" max="16125" width="7.5703125" customWidth="1"/>
    <col min="16126" max="16126" width="13.28515625" customWidth="1"/>
    <col min="16127" max="16127" width="8.85546875" customWidth="1"/>
    <col min="16128" max="16132" width="7.140625" customWidth="1"/>
    <col min="16133" max="16133" width="8.7109375" customWidth="1"/>
  </cols>
  <sheetData>
    <row r="1" spans="1:9" ht="15" customHeight="1"/>
    <row r="2" spans="1:9" ht="15" customHeight="1"/>
    <row r="3" spans="1:9" ht="15" customHeight="1"/>
    <row r="4" spans="1:9" s="5" customFormat="1" ht="15" customHeight="1">
      <c r="A4" s="2"/>
      <c r="B4" s="3"/>
      <c r="C4" s="3"/>
      <c r="D4" s="3"/>
      <c r="E4" s="3"/>
      <c r="F4" s="3"/>
      <c r="G4" s="3"/>
      <c r="H4" s="3"/>
      <c r="I4" s="3"/>
    </row>
    <row r="5" spans="1:9" ht="15" customHeight="1">
      <c r="A5" s="759" t="s">
        <v>412</v>
      </c>
      <c r="B5" s="759"/>
      <c r="C5" s="759"/>
      <c r="D5" s="759"/>
      <c r="E5" s="759"/>
      <c r="F5" s="759"/>
      <c r="G5" s="759"/>
      <c r="H5" s="759"/>
      <c r="I5" s="22"/>
    </row>
    <row r="6" spans="1:9" ht="6.75" customHeight="1">
      <c r="A6" s="8"/>
      <c r="B6" s="8"/>
      <c r="C6" s="8"/>
      <c r="D6" s="8"/>
      <c r="E6" s="8"/>
      <c r="F6" s="8"/>
      <c r="G6" s="8"/>
      <c r="H6" s="8"/>
    </row>
    <row r="7" spans="1:9" ht="18.75" customHeight="1">
      <c r="A7" s="59" t="s">
        <v>461</v>
      </c>
      <c r="B7" s="59" t="s">
        <v>0</v>
      </c>
      <c r="C7" s="8"/>
      <c r="D7" s="8"/>
      <c r="E7" s="8"/>
      <c r="F7" s="8"/>
      <c r="G7" s="8"/>
      <c r="H7" s="8"/>
    </row>
    <row r="8" spans="1:9" ht="15.95" customHeight="1">
      <c r="A8" s="497">
        <v>2012</v>
      </c>
      <c r="B8" s="492">
        <v>2</v>
      </c>
      <c r="C8" s="8"/>
      <c r="D8" s="8"/>
      <c r="E8" s="8"/>
      <c r="F8" s="8"/>
      <c r="G8" s="8"/>
      <c r="H8" s="8"/>
    </row>
    <row r="9" spans="1:9" ht="15.95" customHeight="1">
      <c r="A9" s="497">
        <v>2013</v>
      </c>
      <c r="B9" s="492">
        <v>9.6996678353939831</v>
      </c>
      <c r="C9" s="34"/>
      <c r="D9" s="8"/>
      <c r="E9" s="8"/>
      <c r="F9" s="8"/>
      <c r="G9" s="8"/>
      <c r="H9" s="8"/>
    </row>
    <row r="10" spans="1:9" ht="15.95" customHeight="1">
      <c r="A10" s="497">
        <v>2014</v>
      </c>
      <c r="B10" s="492">
        <v>6.319448817071029</v>
      </c>
      <c r="C10" s="8"/>
      <c r="D10" s="8"/>
      <c r="E10" s="8"/>
      <c r="F10" s="8"/>
      <c r="G10" s="8"/>
      <c r="H10" s="8"/>
    </row>
    <row r="11" spans="1:9" ht="15.95" customHeight="1">
      <c r="A11" s="497">
        <v>2015</v>
      </c>
      <c r="B11" s="492">
        <v>3.451314677342209</v>
      </c>
      <c r="C11" s="35"/>
      <c r="D11" s="8"/>
      <c r="E11" s="8"/>
      <c r="F11" s="8"/>
      <c r="G11" s="8"/>
      <c r="H11" s="8"/>
    </row>
    <row r="12" spans="1:9" ht="15.95" customHeight="1">
      <c r="A12" s="497">
        <v>2016</v>
      </c>
      <c r="B12" s="492">
        <v>3.4</v>
      </c>
      <c r="C12" s="8"/>
      <c r="D12" s="8"/>
      <c r="E12" s="8"/>
      <c r="F12" s="8"/>
      <c r="G12" s="8"/>
      <c r="H12" s="8"/>
    </row>
    <row r="13" spans="1:9" ht="15.95" customHeight="1">
      <c r="A13" s="554">
        <v>2017</v>
      </c>
      <c r="B13" s="505">
        <f>Becas_ext!D9</f>
        <v>3.4202863227031326</v>
      </c>
      <c r="C13" s="8"/>
      <c r="D13" s="8"/>
      <c r="E13" s="8"/>
      <c r="F13" s="8"/>
      <c r="G13" s="8"/>
      <c r="H13" s="8"/>
    </row>
    <row r="14" spans="1:9" ht="17.25" customHeight="1">
      <c r="A14" s="544" t="s">
        <v>71</v>
      </c>
      <c r="B14" s="577">
        <f>B13-B12</f>
        <v>2.0286322703132686E-2</v>
      </c>
      <c r="C14" s="8"/>
      <c r="D14" s="8"/>
      <c r="E14" s="8"/>
      <c r="F14" s="8"/>
      <c r="G14" s="8"/>
      <c r="H14" s="8"/>
    </row>
    <row r="15" spans="1:9" ht="8.25" customHeight="1">
      <c r="A15" s="8"/>
      <c r="B15" s="8"/>
      <c r="C15" s="8"/>
      <c r="D15" s="8"/>
      <c r="E15" s="8"/>
      <c r="F15" s="8"/>
      <c r="G15" s="8"/>
      <c r="H15" s="8"/>
    </row>
    <row r="16" spans="1:9" ht="34.5" customHeight="1">
      <c r="A16" s="59" t="s">
        <v>1</v>
      </c>
      <c r="B16" s="59" t="s">
        <v>3</v>
      </c>
      <c r="C16" s="59" t="s">
        <v>4</v>
      </c>
      <c r="D16" s="59" t="s">
        <v>5</v>
      </c>
      <c r="E16" s="59" t="s">
        <v>6</v>
      </c>
      <c r="F16" s="59" t="s">
        <v>7</v>
      </c>
      <c r="G16" s="515" t="s">
        <v>207</v>
      </c>
      <c r="H16" s="59" t="s">
        <v>67</v>
      </c>
    </row>
    <row r="17" spans="1:10" ht="14.1" customHeight="1">
      <c r="A17" s="433" t="s">
        <v>9</v>
      </c>
      <c r="B17" s="572">
        <v>3.3634126333059884</v>
      </c>
      <c r="C17" s="572">
        <v>11.536833192209992</v>
      </c>
      <c r="D17" s="572">
        <v>4.2535091450446618</v>
      </c>
      <c r="E17" s="572">
        <v>7.5257289879931379</v>
      </c>
      <c r="F17" s="572">
        <v>5.5747623163353497</v>
      </c>
      <c r="G17" s="583">
        <f>Becas_ext!D10</f>
        <v>7.1643071643071643</v>
      </c>
      <c r="H17" s="572">
        <f>Tabla12[[#This Row],[2017]]-Tabla12[[#This Row],[2016]]</f>
        <v>1.5895448479718146</v>
      </c>
    </row>
    <row r="18" spans="1:10" ht="14.1" customHeight="1">
      <c r="A18" s="433" t="s">
        <v>12</v>
      </c>
      <c r="B18" s="572">
        <v>7.1701720841300193E-2</v>
      </c>
      <c r="C18" s="572">
        <v>2.3097311624384704</v>
      </c>
      <c r="D18" s="572">
        <v>2.9637896825396823</v>
      </c>
      <c r="E18" s="572">
        <v>0.44815891472868219</v>
      </c>
      <c r="F18" s="572">
        <v>0.60568603213844252</v>
      </c>
      <c r="G18" s="583">
        <f>Becas_ext!D11</f>
        <v>1.6729300521275308</v>
      </c>
      <c r="H18" s="572">
        <f>Tabla12[[#This Row],[2017]]-Tabla12[[#This Row],[2016]]</f>
        <v>1.0672440199890882</v>
      </c>
    </row>
    <row r="19" spans="1:10" ht="14.1" customHeight="1">
      <c r="A19" s="433" t="s">
        <v>13</v>
      </c>
      <c r="B19" s="572">
        <v>0</v>
      </c>
      <c r="C19" s="572">
        <v>12.536443148688047</v>
      </c>
      <c r="D19" s="572">
        <v>13.608562691131498</v>
      </c>
      <c r="E19" s="572">
        <v>0</v>
      </c>
      <c r="F19" s="572">
        <v>2.7689030883919061</v>
      </c>
      <c r="G19" s="583">
        <f>Becas_ext!D12</f>
        <v>2.5240384615384617</v>
      </c>
      <c r="H19" s="572">
        <f>Tabla12[[#This Row],[2017]]-Tabla12[[#This Row],[2016]]</f>
        <v>-0.24486462685344446</v>
      </c>
    </row>
    <row r="20" spans="1:10" ht="14.1" customHeight="1">
      <c r="A20" s="433" t="s">
        <v>14</v>
      </c>
      <c r="B20" s="572">
        <v>3.648068669527897</v>
      </c>
      <c r="C20" s="572">
        <v>38.860103626943001</v>
      </c>
      <c r="D20" s="572">
        <v>8.8633993743482797</v>
      </c>
      <c r="E20" s="572">
        <v>4.4444444444444446</v>
      </c>
      <c r="F20" s="572">
        <v>3.7602179836512262</v>
      </c>
      <c r="G20" s="583">
        <f>Becas_ext!D13</f>
        <v>5.3067993366500827</v>
      </c>
      <c r="H20" s="572">
        <f>Tabla12[[#This Row],[2017]]-Tabla12[[#This Row],[2016]]</f>
        <v>1.5465813529988566</v>
      </c>
    </row>
    <row r="21" spans="1:10" ht="14.1" customHeight="1">
      <c r="A21" s="433" t="s">
        <v>15</v>
      </c>
      <c r="B21" s="572">
        <v>0</v>
      </c>
      <c r="C21" s="572">
        <v>0.16422435573521982</v>
      </c>
      <c r="D21" s="572">
        <v>0.66128818939293743</v>
      </c>
      <c r="E21" s="572">
        <v>0.61894510226049515</v>
      </c>
      <c r="F21" s="572">
        <v>1.6682113067655238</v>
      </c>
      <c r="G21" s="583">
        <f>Becas_ext!D14</f>
        <v>2.1463282937365014</v>
      </c>
      <c r="H21" s="572">
        <f>Tabla12[[#This Row],[2017]]-Tabla12[[#This Row],[2016]]</f>
        <v>0.4781169869709776</v>
      </c>
      <c r="J21" s="36"/>
    </row>
    <row r="22" spans="1:10" ht="14.1" customHeight="1">
      <c r="A22" s="433" t="s">
        <v>16</v>
      </c>
      <c r="B22" s="572">
        <v>4.671675922901013</v>
      </c>
      <c r="C22" s="572">
        <v>29.023368606701936</v>
      </c>
      <c r="D22" s="572">
        <v>21.607730263157894</v>
      </c>
      <c r="E22" s="572">
        <v>3.6655683690280063</v>
      </c>
      <c r="F22" s="572">
        <v>5.0467289719626169</v>
      </c>
      <c r="G22" s="583">
        <f>Becas_ext!D15</f>
        <v>3.3250027165054874</v>
      </c>
      <c r="H22" s="572">
        <f>Tabla12[[#This Row],[2017]]-Tabla12[[#This Row],[2016]]</f>
        <v>-1.7217262554571295</v>
      </c>
      <c r="J22" s="27"/>
    </row>
    <row r="23" spans="1:10" ht="14.1" customHeight="1">
      <c r="A23" s="433" t="s">
        <v>17</v>
      </c>
      <c r="B23" s="572">
        <v>1.2885639945483831</v>
      </c>
      <c r="C23" s="572">
        <v>14.206057533899379</v>
      </c>
      <c r="D23" s="572">
        <v>9.5604950745137671</v>
      </c>
      <c r="E23" s="572">
        <v>0.47064096817570594</v>
      </c>
      <c r="F23" s="572">
        <v>1.1754648429151529</v>
      </c>
      <c r="G23" s="583">
        <f>Becas_ext!D16</f>
        <v>0.9139678124379097</v>
      </c>
      <c r="H23" s="572">
        <f>Tabla12[[#This Row],[2017]]-Tabla12[[#This Row],[2016]]</f>
        <v>-0.26149703047724315</v>
      </c>
    </row>
    <row r="24" spans="1:10" ht="14.1" customHeight="1">
      <c r="A24" s="433" t="s">
        <v>18</v>
      </c>
      <c r="B24" s="572">
        <v>1.3412017167381975</v>
      </c>
      <c r="C24" s="572">
        <v>14.763674986723313</v>
      </c>
      <c r="D24" s="572">
        <v>0.47219307450157399</v>
      </c>
      <c r="E24" s="572">
        <v>3.1512605042016806</v>
      </c>
      <c r="F24" s="572">
        <v>2.6686807653575024</v>
      </c>
      <c r="G24" s="583">
        <f>Becas_ext!D17</f>
        <v>0</v>
      </c>
      <c r="H24" s="572">
        <f>Tabla12[[#This Row],[2017]]-Tabla12[[#This Row],[2016]]</f>
        <v>-2.6686807653575024</v>
      </c>
    </row>
    <row r="25" spans="1:10" ht="14.1" customHeight="1">
      <c r="A25" s="433" t="s">
        <v>19</v>
      </c>
      <c r="B25" s="572">
        <v>2.6404023470243088</v>
      </c>
      <c r="C25" s="572">
        <v>13.178615830915872</v>
      </c>
      <c r="D25" s="572">
        <v>2.899718082964156</v>
      </c>
      <c r="E25" s="572">
        <v>7.1000855431993148</v>
      </c>
      <c r="F25" s="572">
        <v>0.88702147525676933</v>
      </c>
      <c r="G25" s="583">
        <f>Becas_ext!D18</f>
        <v>8.6598935655539435</v>
      </c>
      <c r="H25" s="572">
        <f>Tabla12[[#This Row],[2017]]-Tabla12[[#This Row],[2016]]</f>
        <v>7.7728720902971737</v>
      </c>
    </row>
    <row r="26" spans="1:10" ht="14.1" customHeight="1">
      <c r="A26" s="433" t="s">
        <v>20</v>
      </c>
      <c r="B26" s="572">
        <v>1.4020097478789337</v>
      </c>
      <c r="C26" s="572">
        <v>11.646608315098469</v>
      </c>
      <c r="D26" s="572">
        <v>4.7538487565555743</v>
      </c>
      <c r="E26" s="572">
        <v>4.3739279588336188</v>
      </c>
      <c r="F26" s="572">
        <v>4.1932120931310086</v>
      </c>
      <c r="G26" s="583">
        <f>Becas_ext!D19</f>
        <v>3.7305584767808715</v>
      </c>
      <c r="H26" s="572">
        <f>Tabla12[[#This Row],[2017]]-Tabla12[[#This Row],[2016]]</f>
        <v>-0.46265361635013713</v>
      </c>
    </row>
    <row r="27" spans="1:10" ht="14.1" customHeight="1">
      <c r="A27" s="433" t="s">
        <v>21</v>
      </c>
      <c r="B27" s="572">
        <v>1.40485312899106</v>
      </c>
      <c r="C27" s="572">
        <v>17.695826186392225</v>
      </c>
      <c r="D27" s="572">
        <v>6.8367195610262499</v>
      </c>
      <c r="E27" s="572">
        <v>17.937084089534181</v>
      </c>
      <c r="F27" s="572">
        <v>10.810810810810811</v>
      </c>
      <c r="G27" s="583">
        <f>Becas_ext!D20</f>
        <v>17.360208062418724</v>
      </c>
      <c r="H27" s="572">
        <f>Tabla12[[#This Row],[2017]]-Tabla12[[#This Row],[2016]]</f>
        <v>6.549397251607914</v>
      </c>
    </row>
    <row r="28" spans="1:10" ht="14.1" customHeight="1">
      <c r="A28" s="433" t="s">
        <v>22</v>
      </c>
      <c r="B28" s="572">
        <v>2.3306233062330621</v>
      </c>
      <c r="C28" s="572">
        <v>6.2945973496432215</v>
      </c>
      <c r="D28" s="572">
        <v>1.8296169239565465</v>
      </c>
      <c r="E28" s="572">
        <v>7.7295987072448158</v>
      </c>
      <c r="F28" s="572">
        <v>13.781965006729473</v>
      </c>
      <c r="G28" s="583">
        <f>Becas_ext!D21</f>
        <v>9.8958333333333321</v>
      </c>
      <c r="H28" s="572">
        <f>Tabla12[[#This Row],[2017]]-Tabla12[[#This Row],[2016]]</f>
        <v>-3.8861316733961413</v>
      </c>
    </row>
    <row r="29" spans="1:10" ht="14.1" customHeight="1">
      <c r="A29" s="433" t="s">
        <v>23</v>
      </c>
      <c r="B29" s="572">
        <v>3.7645226195884987</v>
      </c>
      <c r="C29" s="572">
        <v>16.273376402584155</v>
      </c>
      <c r="D29" s="572">
        <v>7.9471982758620694</v>
      </c>
      <c r="E29" s="572">
        <v>4.1467086355549476</v>
      </c>
      <c r="F29" s="572">
        <v>2.8684067427949973</v>
      </c>
      <c r="G29" s="583">
        <f>Becas_ext!D22</f>
        <v>6.1052773290253093</v>
      </c>
      <c r="H29" s="572">
        <f>Tabla12[[#This Row],[2017]]-Tabla12[[#This Row],[2016]]</f>
        <v>3.236870586230312</v>
      </c>
    </row>
    <row r="30" spans="1:10" ht="14.1" customHeight="1">
      <c r="A30" s="433" t="s">
        <v>24</v>
      </c>
      <c r="B30" s="572">
        <v>1.3895514030321254</v>
      </c>
      <c r="C30" s="572">
        <v>8.5775072146272606</v>
      </c>
      <c r="D30" s="572">
        <v>16.787992977347667</v>
      </c>
      <c r="E30" s="572">
        <v>1.9107075293227391</v>
      </c>
      <c r="F30" s="572">
        <v>3.1549074035712805</v>
      </c>
      <c r="G30" s="583">
        <f>Becas_ext!D23</f>
        <v>2.1217921014179582</v>
      </c>
      <c r="H30" s="572">
        <f>Tabla12[[#This Row],[2017]]-Tabla12[[#This Row],[2016]]</f>
        <v>-1.0331153021533224</v>
      </c>
    </row>
    <row r="31" spans="1:10" ht="14.1" customHeight="1">
      <c r="A31" s="433" t="s">
        <v>25</v>
      </c>
      <c r="B31" s="572">
        <v>1.2202066216546004</v>
      </c>
      <c r="C31" s="572">
        <v>6.0387905479800121</v>
      </c>
      <c r="D31" s="572">
        <v>1.1644832605531297</v>
      </c>
      <c r="E31" s="572">
        <v>4.34627079234484</v>
      </c>
      <c r="F31" s="572">
        <v>4.0228857500446988</v>
      </c>
      <c r="G31" s="583">
        <f>Becas_ext!D24</f>
        <v>2.4148108398175476</v>
      </c>
      <c r="H31" s="572">
        <f>Tabla12[[#This Row],[2017]]-Tabla12[[#This Row],[2016]]</f>
        <v>-1.6080749102271512</v>
      </c>
    </row>
    <row r="32" spans="1:10" ht="14.1" customHeight="1">
      <c r="A32" s="433" t="s">
        <v>26</v>
      </c>
      <c r="B32" s="572">
        <v>0.15961691939345571</v>
      </c>
      <c r="C32" s="572">
        <v>13.807798849350094</v>
      </c>
      <c r="D32" s="572">
        <v>1.1071652391894715</v>
      </c>
      <c r="E32" s="572">
        <v>11.132854968471406</v>
      </c>
      <c r="F32" s="572">
        <v>11.421911421911423</v>
      </c>
      <c r="G32" s="583">
        <f>Becas_ext!D25</f>
        <v>7.9412390887800726</v>
      </c>
      <c r="H32" s="572">
        <f>Tabla12[[#This Row],[2017]]-Tabla12[[#This Row],[2016]]</f>
        <v>-3.4806723331313503</v>
      </c>
    </row>
    <row r="33" spans="1:8" ht="14.1" customHeight="1">
      <c r="A33" s="433" t="s">
        <v>27</v>
      </c>
      <c r="B33" s="572">
        <v>3.2862306933946768E-2</v>
      </c>
      <c r="C33" s="572">
        <v>4.2805400065854462</v>
      </c>
      <c r="D33" s="572">
        <v>1.6546018614270943</v>
      </c>
      <c r="E33" s="572">
        <v>2.3186485591255379</v>
      </c>
      <c r="F33" s="572">
        <v>0.78247261345852892</v>
      </c>
      <c r="G33" s="583">
        <f>Becas_ext!D26</f>
        <v>2.67536704730832</v>
      </c>
      <c r="H33" s="572">
        <f>Tabla12[[#This Row],[2017]]-Tabla12[[#This Row],[2016]]</f>
        <v>1.8928944338497911</v>
      </c>
    </row>
    <row r="34" spans="1:8" ht="14.1" customHeight="1">
      <c r="A34" s="433" t="s">
        <v>28</v>
      </c>
      <c r="B34" s="572">
        <v>9.5267138326421072</v>
      </c>
      <c r="C34" s="572">
        <v>23.64027688906986</v>
      </c>
      <c r="D34" s="572">
        <v>6.4374542794440384</v>
      </c>
      <c r="E34" s="572">
        <v>10.548025928108427</v>
      </c>
      <c r="F34" s="572">
        <v>9.0297503363731497</v>
      </c>
      <c r="G34" s="583">
        <f>Becas_ext!D27</f>
        <v>8.369631398997706</v>
      </c>
      <c r="H34" s="572">
        <f>Tabla12[[#This Row],[2017]]-Tabla12[[#This Row],[2016]]</f>
        <v>-0.66011893737544369</v>
      </c>
    </row>
    <row r="35" spans="1:8" ht="14.1" customHeight="1">
      <c r="A35" s="433" t="s">
        <v>29</v>
      </c>
      <c r="B35" s="572">
        <v>0.49078127072556038</v>
      </c>
      <c r="C35" s="572">
        <v>7.7916723924694242</v>
      </c>
      <c r="D35" s="572">
        <v>2.9846582984658299</v>
      </c>
      <c r="E35" s="572">
        <v>2.4270482603815937</v>
      </c>
      <c r="F35" s="572">
        <v>2.2038567493112948</v>
      </c>
      <c r="G35" s="583">
        <f>Becas_ext!D28</f>
        <v>2.2583680602231482</v>
      </c>
      <c r="H35" s="572">
        <f>Tabla12[[#This Row],[2017]]-Tabla12[[#This Row],[2016]]</f>
        <v>5.451131091185335E-2</v>
      </c>
    </row>
    <row r="36" spans="1:8" ht="14.1" customHeight="1">
      <c r="A36" s="433" t="s">
        <v>30</v>
      </c>
      <c r="B36" s="572">
        <v>2.7538155275381553</v>
      </c>
      <c r="C36" s="572">
        <v>6.7928039702233249</v>
      </c>
      <c r="D36" s="572">
        <v>0.17431725740848344</v>
      </c>
      <c r="E36" s="572">
        <v>1.4072372199885124</v>
      </c>
      <c r="F36" s="572">
        <v>2.8964306612053834</v>
      </c>
      <c r="G36" s="583">
        <f>Becas_ext!D29</f>
        <v>2.0772381509654769</v>
      </c>
      <c r="H36" s="572">
        <f>Tabla12[[#This Row],[2017]]-Tabla12[[#This Row],[2016]]</f>
        <v>-0.81919251023990647</v>
      </c>
    </row>
    <row r="37" spans="1:8" ht="14.1" customHeight="1">
      <c r="A37" s="433" t="s">
        <v>31</v>
      </c>
      <c r="B37" s="572">
        <v>0.18422567645365573</v>
      </c>
      <c r="C37" s="572">
        <v>7.3571024335031128</v>
      </c>
      <c r="D37" s="572">
        <v>2.8451779775834463</v>
      </c>
      <c r="E37" s="572">
        <v>0.69547938400397413</v>
      </c>
      <c r="F37" s="572">
        <v>0.15992126952884733</v>
      </c>
      <c r="G37" s="583">
        <f>Becas_ext!D30</f>
        <v>0</v>
      </c>
      <c r="H37" s="572">
        <f>Tabla12[[#This Row],[2017]]-Tabla12[[#This Row],[2016]]</f>
        <v>-0.15992126952884733</v>
      </c>
    </row>
    <row r="38" spans="1:8" ht="14.1" customHeight="1">
      <c r="A38" s="433" t="s">
        <v>32</v>
      </c>
      <c r="B38" s="572">
        <v>3.1033223804308143</v>
      </c>
      <c r="C38" s="572">
        <v>13.23283082077052</v>
      </c>
      <c r="D38" s="572">
        <v>2.6105182926829267</v>
      </c>
      <c r="E38" s="572">
        <v>3.7931034482758621</v>
      </c>
      <c r="F38" s="572">
        <v>1.3148148148148149</v>
      </c>
      <c r="G38" s="583">
        <f>Becas_ext!D31</f>
        <v>3.316460115203351</v>
      </c>
      <c r="H38" s="572">
        <f>Tabla12[[#This Row],[2017]]-Tabla12[[#This Row],[2016]]</f>
        <v>2.0016453003885362</v>
      </c>
    </row>
    <row r="39" spans="1:8" ht="14.1" customHeight="1">
      <c r="A39" s="433" t="s">
        <v>33</v>
      </c>
      <c r="B39" s="572">
        <v>0.97239648682559598</v>
      </c>
      <c r="C39" s="572">
        <v>4.1693531055233182</v>
      </c>
      <c r="D39" s="572">
        <v>3.7428243398392653</v>
      </c>
      <c r="E39" s="572">
        <v>0.84646132142017405</v>
      </c>
      <c r="F39" s="572">
        <v>0.67481538069773361</v>
      </c>
      <c r="G39" s="583">
        <f>Becas_ext!D32</f>
        <v>2.8098402704908478</v>
      </c>
      <c r="H39" s="572">
        <f>Tabla12[[#This Row],[2017]]-Tabla12[[#This Row],[2016]]</f>
        <v>2.1350248897931143</v>
      </c>
    </row>
    <row r="40" spans="1:8" ht="14.1" customHeight="1">
      <c r="A40" s="433" t="s">
        <v>34</v>
      </c>
      <c r="B40" s="572">
        <v>0.80407610859008039</v>
      </c>
      <c r="C40" s="572">
        <v>10.573643410852714</v>
      </c>
      <c r="D40" s="572">
        <v>10.01060124185976</v>
      </c>
      <c r="E40" s="572">
        <v>1.7302762745656508</v>
      </c>
      <c r="F40" s="572">
        <v>3.8154046148846281</v>
      </c>
      <c r="G40" s="583">
        <f>Becas_ext!D33</f>
        <v>3.790011127839235</v>
      </c>
      <c r="H40" s="572">
        <f>Tabla12[[#This Row],[2017]]-Tabla12[[#This Row],[2016]]</f>
        <v>-2.5393487045393126E-2</v>
      </c>
    </row>
    <row r="41" spans="1:8" ht="14.1" customHeight="1">
      <c r="A41" s="433" t="s">
        <v>35</v>
      </c>
      <c r="B41" s="572">
        <v>0</v>
      </c>
      <c r="C41" s="572">
        <v>0.40352164343360231</v>
      </c>
      <c r="D41" s="572">
        <v>0.31858407079646017</v>
      </c>
      <c r="E41" s="572">
        <v>0</v>
      </c>
      <c r="F41" s="572">
        <v>2.3101719197707737</v>
      </c>
      <c r="G41" s="583">
        <f>Becas_ext!D34</f>
        <v>7.036059806508356E-2</v>
      </c>
      <c r="H41" s="572">
        <f>Tabla12[[#This Row],[2017]]-Tabla12[[#This Row],[2016]]</f>
        <v>-2.2398113217056901</v>
      </c>
    </row>
    <row r="42" spans="1:8" ht="14.1" customHeight="1">
      <c r="A42" s="433" t="s">
        <v>36</v>
      </c>
      <c r="B42" s="572">
        <v>6.9707497478426541</v>
      </c>
      <c r="C42" s="572">
        <v>5.0962379702537186</v>
      </c>
      <c r="D42" s="572">
        <v>2.2950113134360519</v>
      </c>
      <c r="E42" s="572">
        <v>0.13327410039982232</v>
      </c>
      <c r="F42" s="572">
        <v>0.91835591891589208</v>
      </c>
      <c r="G42" s="583">
        <f>Becas_ext!D35</f>
        <v>2.0328471344894914</v>
      </c>
      <c r="H42" s="572">
        <f>Tabla12[[#This Row],[2017]]-Tabla12[[#This Row],[2016]]</f>
        <v>1.1144912155735993</v>
      </c>
    </row>
    <row r="43" spans="1:8" ht="14.1" customHeight="1">
      <c r="A43" s="433" t="s">
        <v>37</v>
      </c>
      <c r="B43" s="572">
        <v>0.22515278224509491</v>
      </c>
      <c r="C43" s="572">
        <v>1.8076178179470628</v>
      </c>
      <c r="D43" s="572">
        <v>3.1807854592664722</v>
      </c>
      <c r="E43" s="572">
        <v>2.6334269662921348</v>
      </c>
      <c r="F43" s="572">
        <v>1.383399209486166</v>
      </c>
      <c r="G43" s="583">
        <f>Becas_ext!D36</f>
        <v>1.3259327782917052</v>
      </c>
      <c r="H43" s="572">
        <f>Tabla12[[#This Row],[2017]]-Tabla12[[#This Row],[2016]]</f>
        <v>-5.7466431194460821E-2</v>
      </c>
    </row>
    <row r="44" spans="1:8" ht="14.1" customHeight="1">
      <c r="A44" s="433" t="s">
        <v>38</v>
      </c>
      <c r="B44" s="572">
        <v>3.0253916801728797</v>
      </c>
      <c r="C44" s="572">
        <v>2.6934916446789798</v>
      </c>
      <c r="D44" s="572">
        <v>2.1701008329679965</v>
      </c>
      <c r="E44" s="572">
        <v>2.5088452878739145</v>
      </c>
      <c r="F44" s="572">
        <v>3.0101053536873792</v>
      </c>
      <c r="G44" s="583">
        <f>Becas_ext!D37</f>
        <v>1.2616566099835436</v>
      </c>
      <c r="H44" s="572">
        <f>Tabla12[[#This Row],[2017]]-Tabla12[[#This Row],[2016]]</f>
        <v>-1.7484487437038356</v>
      </c>
    </row>
    <row r="45" spans="1:8" ht="14.1" customHeight="1">
      <c r="A45" s="433" t="s">
        <v>39</v>
      </c>
      <c r="B45" s="572">
        <v>4.1506010433204805</v>
      </c>
      <c r="C45" s="572">
        <v>8.4742135673015202</v>
      </c>
      <c r="D45" s="572">
        <v>0.233843537414966</v>
      </c>
      <c r="E45" s="572">
        <v>3.3684645587931392</v>
      </c>
      <c r="F45" s="572">
        <v>9.2295658975361761</v>
      </c>
      <c r="G45" s="583">
        <f>Becas_ext!D38</f>
        <v>8.00684670977558</v>
      </c>
      <c r="H45" s="572">
        <f>Tabla12[[#This Row],[2017]]-Tabla12[[#This Row],[2016]]</f>
        <v>-1.2227191877605961</v>
      </c>
    </row>
    <row r="46" spans="1:8" ht="13.5" customHeight="1">
      <c r="A46" s="433" t="s">
        <v>40</v>
      </c>
      <c r="B46" s="572">
        <v>4.0650406504065035</v>
      </c>
      <c r="C46" s="572">
        <v>20.466173962478681</v>
      </c>
      <c r="D46" s="572">
        <v>18.654073199527748</v>
      </c>
      <c r="E46" s="572">
        <v>26.410703897614891</v>
      </c>
      <c r="F46" s="572">
        <v>9.378881987577639</v>
      </c>
      <c r="G46" s="583">
        <f>Becas_ext!D39</f>
        <v>5.4123711340206189</v>
      </c>
      <c r="H46" s="572">
        <f>Tabla12[[#This Row],[2017]]-Tabla12[[#This Row],[2016]]</f>
        <v>-3.9665108535570202</v>
      </c>
    </row>
    <row r="47" spans="1:8" s="37" customFormat="1" ht="12.75">
      <c r="A47" s="436" t="s">
        <v>41</v>
      </c>
      <c r="B47" s="576">
        <v>2.2999999999999998</v>
      </c>
      <c r="C47" s="576">
        <v>10.7</v>
      </c>
      <c r="D47" s="576">
        <v>7.4</v>
      </c>
      <c r="E47" s="576">
        <v>3.8</v>
      </c>
      <c r="F47" s="576">
        <v>3.8990700750943539</v>
      </c>
      <c r="G47" s="576">
        <f>Becas_ext!D40</f>
        <v>3.8250696720056347</v>
      </c>
      <c r="H47" s="506">
        <f>Tabla12[[#This Row],[2017]]-Tabla12[[#This Row],[2016]]</f>
        <v>-7.4000403088719136E-2</v>
      </c>
    </row>
    <row r="48" spans="1:8">
      <c r="A48" s="433" t="s">
        <v>78</v>
      </c>
      <c r="B48" s="572">
        <v>0.4602385913493463</v>
      </c>
      <c r="C48" s="572">
        <v>5.1228742291160536</v>
      </c>
      <c r="D48" s="572">
        <v>0.51899907321594074</v>
      </c>
      <c r="E48" s="572">
        <v>1.882347662209459</v>
      </c>
      <c r="F48" s="572">
        <v>1.1182969549986526</v>
      </c>
      <c r="G48" s="583">
        <f>Becas_ext!D41</f>
        <v>1.4407853071564281</v>
      </c>
      <c r="H48" s="572">
        <f>Tabla12[[#This Row],[2017]]-Tabla12[[#This Row],[2016]]</f>
        <v>0.32248835215777549</v>
      </c>
    </row>
    <row r="49" spans="1:8">
      <c r="A49" s="433" t="s">
        <v>43</v>
      </c>
      <c r="B49" s="572">
        <v>0.14814814814814814</v>
      </c>
      <c r="C49" s="572">
        <v>0.9844010298349235</v>
      </c>
      <c r="D49" s="572">
        <v>1.9027822193795971</v>
      </c>
      <c r="E49" s="572">
        <v>0.55546738612918589</v>
      </c>
      <c r="F49" s="572">
        <v>0.40758739614359618</v>
      </c>
      <c r="G49" s="583">
        <f>Becas_ext!D42</f>
        <v>0.56426332288401249</v>
      </c>
      <c r="H49" s="572">
        <f>Tabla12[[#This Row],[2017]]-Tabla12[[#This Row],[2016]]</f>
        <v>0.1566759267404163</v>
      </c>
    </row>
    <row r="50" spans="1:8">
      <c r="A50" s="436" t="s">
        <v>44</v>
      </c>
      <c r="B50" s="576">
        <v>0.4</v>
      </c>
      <c r="C50" s="576">
        <v>4.5999999999999996</v>
      </c>
      <c r="D50" s="576">
        <v>0.7</v>
      </c>
      <c r="E50" s="576">
        <v>1.7</v>
      </c>
      <c r="F50" s="576">
        <v>1.0292471175188074</v>
      </c>
      <c r="G50" s="576">
        <f>Becas_ext!D43</f>
        <v>1.3302498418722326</v>
      </c>
      <c r="H50" s="506">
        <f>Tabla12[[#This Row],[2017]]-Tabla12[[#This Row],[2016]]</f>
        <v>0.30100272435342523</v>
      </c>
    </row>
    <row r="51" spans="1:8">
      <c r="A51" s="780" t="s">
        <v>456</v>
      </c>
      <c r="B51" s="780"/>
      <c r="C51" s="780"/>
      <c r="D51" s="780"/>
      <c r="E51" s="780"/>
      <c r="F51" s="780"/>
      <c r="G51" s="780"/>
      <c r="H51" s="8"/>
    </row>
    <row r="52" spans="1:8">
      <c r="A52" s="780"/>
      <c r="B52" s="780"/>
      <c r="C52" s="780"/>
      <c r="D52" s="780"/>
      <c r="E52" s="780"/>
      <c r="F52" s="780"/>
      <c r="G52" s="780"/>
      <c r="H52" s="8"/>
    </row>
    <row r="53" spans="1:8">
      <c r="A53" s="8"/>
      <c r="B53" s="8"/>
      <c r="C53" s="8"/>
      <c r="D53" s="8"/>
      <c r="E53" s="8"/>
      <c r="F53" s="8"/>
      <c r="G53" s="8"/>
      <c r="H53" s="8"/>
    </row>
    <row r="54" spans="1:8">
      <c r="A54" s="8"/>
      <c r="B54" s="8"/>
      <c r="C54" s="8"/>
      <c r="D54" s="8"/>
      <c r="E54" s="8"/>
      <c r="F54" s="8"/>
      <c r="G54" s="8"/>
      <c r="H54" s="8"/>
    </row>
    <row r="55" spans="1:8">
      <c r="A55" s="8"/>
      <c r="B55" s="8"/>
      <c r="C55" s="8"/>
      <c r="D55" s="8"/>
      <c r="E55" s="8"/>
      <c r="F55" s="8"/>
      <c r="G55" s="8"/>
      <c r="H55" s="8"/>
    </row>
    <row r="56" spans="1:8">
      <c r="A56" s="8"/>
      <c r="B56" s="8"/>
      <c r="C56" s="8"/>
      <c r="D56" s="8"/>
      <c r="E56" s="8"/>
      <c r="F56" s="8"/>
      <c r="G56" s="8"/>
      <c r="H56" s="8"/>
    </row>
    <row r="57" spans="1:8">
      <c r="A57" s="8"/>
      <c r="B57" s="8"/>
      <c r="C57" s="8"/>
      <c r="D57" s="8"/>
      <c r="E57" s="8"/>
      <c r="F57" s="8"/>
      <c r="G57" s="8"/>
      <c r="H57" s="8"/>
    </row>
    <row r="58" spans="1:8">
      <c r="A58" s="8"/>
      <c r="B58" s="8"/>
      <c r="C58" s="8"/>
      <c r="D58" s="8"/>
      <c r="E58" s="8"/>
      <c r="F58" s="8"/>
      <c r="G58" s="8"/>
      <c r="H58" s="8"/>
    </row>
    <row r="59" spans="1:8">
      <c r="A59" s="8"/>
      <c r="B59" s="8"/>
      <c r="C59" s="8"/>
      <c r="D59" s="8"/>
      <c r="E59" s="8"/>
      <c r="F59" s="8"/>
      <c r="G59" s="8"/>
      <c r="H59" s="8"/>
    </row>
    <row r="60" spans="1:8">
      <c r="A60" s="8"/>
      <c r="B60" s="8"/>
      <c r="C60" s="8"/>
      <c r="D60" s="8"/>
      <c r="E60" s="8"/>
      <c r="F60" s="8"/>
      <c r="G60" s="8"/>
      <c r="H60" s="8"/>
    </row>
    <row r="61" spans="1:8">
      <c r="A61" s="8"/>
      <c r="B61" s="8"/>
      <c r="C61" s="8"/>
      <c r="D61" s="8"/>
      <c r="E61" s="8"/>
      <c r="F61" s="8"/>
      <c r="G61" s="8"/>
      <c r="H61" s="8"/>
    </row>
    <row r="62" spans="1:8">
      <c r="A62" s="8"/>
      <c r="B62" s="8"/>
      <c r="C62" s="8"/>
      <c r="D62" s="8"/>
      <c r="E62" s="8"/>
      <c r="F62" s="8"/>
      <c r="G62" s="8"/>
      <c r="H62" s="8"/>
    </row>
    <row r="63" spans="1:8">
      <c r="A63" s="8"/>
      <c r="B63" s="8"/>
      <c r="C63" s="8"/>
      <c r="D63" s="8"/>
      <c r="E63" s="8"/>
      <c r="F63" s="8"/>
      <c r="G63" s="8"/>
      <c r="H63" s="8"/>
    </row>
    <row r="64" spans="1:8">
      <c r="A64" s="8"/>
      <c r="B64" s="8"/>
      <c r="C64" s="8"/>
      <c r="D64" s="8"/>
      <c r="E64" s="8"/>
      <c r="F64" s="8"/>
      <c r="G64" s="8"/>
      <c r="H64" s="8"/>
    </row>
    <row r="65" spans="1:8">
      <c r="A65" s="8"/>
      <c r="B65" s="8"/>
      <c r="C65" s="8"/>
      <c r="D65" s="8"/>
      <c r="E65" s="8"/>
      <c r="F65" s="8"/>
      <c r="G65" s="8"/>
      <c r="H65" s="8"/>
    </row>
    <row r="66" spans="1:8">
      <c r="A66" s="8"/>
      <c r="B66" s="8"/>
      <c r="C66" s="8"/>
      <c r="D66" s="8"/>
      <c r="E66" s="8"/>
      <c r="F66" s="8"/>
      <c r="G66" s="8"/>
      <c r="H66" s="8"/>
    </row>
    <row r="67" spans="1:8">
      <c r="A67" s="8"/>
      <c r="B67" s="8"/>
      <c r="C67" s="8"/>
      <c r="D67" s="8"/>
      <c r="E67" s="8"/>
      <c r="F67" s="8"/>
      <c r="G67" s="8"/>
      <c r="H67" s="8"/>
    </row>
    <row r="68" spans="1:8">
      <c r="A68" s="8"/>
      <c r="B68" s="8"/>
      <c r="C68" s="8"/>
      <c r="D68" s="8"/>
      <c r="E68" s="8"/>
      <c r="F68" s="8"/>
      <c r="G68" s="8"/>
      <c r="H68" s="8"/>
    </row>
    <row r="69" spans="1:8">
      <c r="A69" s="8"/>
      <c r="B69" s="8"/>
      <c r="C69" s="8"/>
      <c r="D69" s="8"/>
      <c r="E69" s="8"/>
      <c r="F69" s="8"/>
      <c r="G69" s="8"/>
      <c r="H69" s="8"/>
    </row>
    <row r="70" spans="1:8">
      <c r="A70" s="8"/>
      <c r="B70" s="8"/>
      <c r="C70" s="8"/>
      <c r="D70" s="8"/>
      <c r="E70" s="8"/>
      <c r="F70" s="8"/>
      <c r="G70" s="8"/>
      <c r="H70" s="8"/>
    </row>
    <row r="71" spans="1:8">
      <c r="A71" s="8"/>
      <c r="B71" s="8"/>
      <c r="C71" s="8"/>
      <c r="D71" s="8"/>
      <c r="E71" s="8"/>
      <c r="F71" s="8"/>
      <c r="G71" s="8"/>
      <c r="H71" s="8"/>
    </row>
    <row r="72" spans="1:8">
      <c r="A72" s="8"/>
      <c r="B72" s="8"/>
      <c r="C72" s="8"/>
      <c r="D72" s="8"/>
      <c r="E72" s="8"/>
      <c r="F72" s="8"/>
      <c r="G72" s="8"/>
      <c r="H72" s="8"/>
    </row>
    <row r="73" spans="1:8">
      <c r="A73" s="8"/>
      <c r="B73" s="8"/>
      <c r="C73" s="8"/>
      <c r="D73" s="8"/>
      <c r="E73" s="8"/>
      <c r="F73" s="8"/>
      <c r="G73" s="8"/>
      <c r="H73" s="8"/>
    </row>
    <row r="74" spans="1:8">
      <c r="A74" s="8"/>
      <c r="B74" s="8"/>
      <c r="C74" s="8"/>
      <c r="D74" s="8"/>
      <c r="E74" s="8"/>
      <c r="F74" s="8"/>
      <c r="G74" s="8"/>
      <c r="H74" s="8"/>
    </row>
    <row r="75" spans="1:8">
      <c r="A75" s="8"/>
      <c r="B75" s="8"/>
      <c r="C75" s="8"/>
      <c r="D75" s="8"/>
      <c r="E75" s="8"/>
      <c r="F75" s="8"/>
      <c r="G75" s="8"/>
      <c r="H75" s="8"/>
    </row>
    <row r="76" spans="1:8">
      <c r="A76" s="8"/>
      <c r="B76" s="8"/>
      <c r="C76" s="8"/>
      <c r="D76" s="8"/>
      <c r="E76" s="8"/>
      <c r="F76" s="8"/>
      <c r="G76" s="8"/>
      <c r="H76" s="8"/>
    </row>
    <row r="77" spans="1:8">
      <c r="A77" s="8"/>
      <c r="B77" s="8"/>
      <c r="C77" s="8"/>
      <c r="D77" s="8"/>
      <c r="E77" s="8"/>
      <c r="F77" s="8"/>
      <c r="G77" s="8"/>
      <c r="H77" s="8"/>
    </row>
    <row r="78" spans="1:8">
      <c r="A78" s="8"/>
      <c r="B78" s="8"/>
      <c r="C78" s="8"/>
      <c r="D78" s="8"/>
      <c r="E78" s="8"/>
      <c r="F78" s="8"/>
      <c r="G78" s="8"/>
      <c r="H78" s="8"/>
    </row>
    <row r="79" spans="1:8">
      <c r="A79" s="8"/>
      <c r="B79" s="8"/>
      <c r="C79" s="8"/>
      <c r="D79" s="8"/>
      <c r="E79" s="8"/>
      <c r="F79" s="8"/>
      <c r="G79" s="8"/>
      <c r="H79" s="8"/>
    </row>
    <row r="80" spans="1:8">
      <c r="A80" s="8"/>
      <c r="B80" s="8"/>
      <c r="C80" s="8"/>
      <c r="D80" s="8"/>
      <c r="E80" s="8"/>
      <c r="F80" s="8"/>
      <c r="G80" s="8"/>
      <c r="H80" s="8"/>
    </row>
    <row r="81" spans="1:8">
      <c r="A81" s="8"/>
      <c r="B81" s="8"/>
      <c r="C81" s="8"/>
      <c r="D81" s="8"/>
      <c r="E81" s="8"/>
      <c r="F81" s="8"/>
      <c r="G81" s="8"/>
      <c r="H81" s="8"/>
    </row>
    <row r="82" spans="1:8">
      <c r="A82" s="8"/>
      <c r="B82" s="8"/>
      <c r="C82" s="8"/>
      <c r="D82" s="8"/>
      <c r="E82" s="8"/>
      <c r="F82" s="8"/>
      <c r="G82" s="8"/>
      <c r="H82" s="8"/>
    </row>
    <row r="83" spans="1:8">
      <c r="A83" s="8"/>
      <c r="B83" s="8"/>
      <c r="C83" s="8"/>
      <c r="D83" s="8"/>
      <c r="E83" s="8"/>
      <c r="F83" s="8"/>
      <c r="G83" s="8"/>
      <c r="H83" s="8"/>
    </row>
    <row r="84" spans="1:8">
      <c r="A84" s="8"/>
      <c r="B84" s="8"/>
      <c r="C84" s="8"/>
      <c r="D84" s="8"/>
      <c r="E84" s="8"/>
      <c r="F84" s="8"/>
      <c r="G84" s="8"/>
      <c r="H84" s="8"/>
    </row>
    <row r="85" spans="1:8">
      <c r="A85" s="8"/>
      <c r="B85" s="8"/>
      <c r="C85" s="8"/>
      <c r="D85" s="8"/>
      <c r="E85" s="8"/>
      <c r="F85" s="8"/>
      <c r="G85" s="8"/>
      <c r="H85" s="8"/>
    </row>
    <row r="86" spans="1:8">
      <c r="A86" s="8"/>
      <c r="B86" s="8"/>
      <c r="C86" s="8"/>
      <c r="D86" s="8"/>
      <c r="E86" s="8"/>
      <c r="F86" s="8"/>
      <c r="G86" s="8"/>
      <c r="H86" s="8"/>
    </row>
    <row r="87" spans="1:8">
      <c r="A87" s="8"/>
      <c r="B87" s="8"/>
      <c r="C87" s="8"/>
      <c r="D87" s="8"/>
      <c r="E87" s="8"/>
      <c r="F87" s="8"/>
      <c r="G87" s="8"/>
      <c r="H87" s="8"/>
    </row>
    <row r="88" spans="1:8">
      <c r="A88" s="8"/>
      <c r="B88" s="8"/>
      <c r="C88" s="8"/>
      <c r="D88" s="8"/>
      <c r="E88" s="8"/>
      <c r="F88" s="8"/>
      <c r="G88" s="8"/>
      <c r="H88" s="8"/>
    </row>
    <row r="89" spans="1:8">
      <c r="A89" s="8"/>
      <c r="B89" s="8"/>
      <c r="C89" s="8"/>
      <c r="D89" s="8"/>
      <c r="E89" s="8"/>
      <c r="F89" s="8"/>
      <c r="G89" s="8"/>
      <c r="H89" s="8"/>
    </row>
    <row r="90" spans="1:8">
      <c r="A90" s="8"/>
      <c r="B90" s="8"/>
      <c r="C90" s="8"/>
      <c r="D90" s="8"/>
      <c r="E90" s="8"/>
      <c r="F90" s="8"/>
      <c r="G90" s="8"/>
      <c r="H90" s="8"/>
    </row>
    <row r="91" spans="1:8">
      <c r="A91" s="8"/>
      <c r="B91" s="8"/>
      <c r="C91" s="8"/>
      <c r="D91" s="8"/>
      <c r="E91" s="8"/>
      <c r="F91" s="8"/>
      <c r="G91" s="8"/>
      <c r="H91" s="8"/>
    </row>
    <row r="92" spans="1:8">
      <c r="A92" s="8"/>
      <c r="B92" s="8"/>
      <c r="C92" s="8"/>
      <c r="D92" s="8"/>
      <c r="E92" s="8"/>
      <c r="F92" s="8"/>
      <c r="G92" s="8"/>
      <c r="H92" s="8"/>
    </row>
    <row r="93" spans="1:8">
      <c r="A93" s="8"/>
      <c r="B93" s="8"/>
      <c r="C93" s="8"/>
      <c r="D93" s="8"/>
      <c r="E93" s="8"/>
      <c r="F93" s="8"/>
      <c r="G93" s="8"/>
      <c r="H93" s="8"/>
    </row>
    <row r="94" spans="1:8">
      <c r="A94" s="8"/>
      <c r="B94" s="8"/>
      <c r="C94" s="8"/>
      <c r="D94" s="8"/>
      <c r="E94" s="8"/>
      <c r="F94" s="8"/>
      <c r="G94" s="8"/>
      <c r="H94" s="8"/>
    </row>
    <row r="95" spans="1:8">
      <c r="A95" s="8"/>
      <c r="B95" s="8"/>
      <c r="C95" s="8"/>
      <c r="D95" s="8"/>
      <c r="E95" s="8"/>
      <c r="F95" s="8"/>
      <c r="G95" s="8"/>
      <c r="H95" s="8"/>
    </row>
    <row r="96" spans="1:8">
      <c r="A96" s="8"/>
      <c r="B96" s="8"/>
      <c r="C96" s="8"/>
      <c r="D96" s="8"/>
      <c r="E96" s="8"/>
      <c r="F96" s="8"/>
      <c r="G96" s="8"/>
      <c r="H96" s="8"/>
    </row>
    <row r="97" spans="1:8">
      <c r="A97" s="8"/>
      <c r="B97" s="8"/>
      <c r="C97" s="8"/>
      <c r="D97" s="8"/>
      <c r="E97" s="8"/>
      <c r="F97" s="8"/>
      <c r="G97" s="8"/>
      <c r="H97" s="8"/>
    </row>
    <row r="98" spans="1:8">
      <c r="A98" s="8"/>
      <c r="B98" s="8"/>
      <c r="C98" s="8"/>
      <c r="D98" s="8"/>
      <c r="E98" s="8"/>
      <c r="F98" s="8"/>
      <c r="G98" s="8"/>
      <c r="H98" s="8"/>
    </row>
    <row r="99" spans="1:8">
      <c r="A99" s="8"/>
      <c r="B99" s="8"/>
      <c r="C99" s="8"/>
      <c r="D99" s="8"/>
      <c r="E99" s="8"/>
      <c r="F99" s="8"/>
      <c r="G99" s="8"/>
      <c r="H99" s="8"/>
    </row>
    <row r="100" spans="1:8">
      <c r="A100" s="8"/>
      <c r="B100" s="8"/>
      <c r="C100" s="8"/>
      <c r="D100" s="8"/>
      <c r="E100" s="8"/>
      <c r="F100" s="8"/>
      <c r="G100" s="8"/>
      <c r="H100" s="8"/>
    </row>
    <row r="101" spans="1:8">
      <c r="A101" s="8"/>
      <c r="B101" s="8"/>
      <c r="C101" s="8"/>
      <c r="D101" s="8"/>
      <c r="E101" s="8"/>
      <c r="F101" s="8"/>
      <c r="G101" s="8"/>
      <c r="H101" s="8"/>
    </row>
    <row r="102" spans="1:8">
      <c r="A102" s="8"/>
      <c r="B102" s="8"/>
      <c r="C102" s="8"/>
      <c r="D102" s="8"/>
      <c r="E102" s="8"/>
      <c r="F102" s="8"/>
      <c r="G102" s="8"/>
      <c r="H102" s="8"/>
    </row>
    <row r="103" spans="1:8">
      <c r="A103" s="8"/>
      <c r="B103" s="8"/>
      <c r="C103" s="8"/>
      <c r="D103" s="8"/>
      <c r="E103" s="8"/>
      <c r="F103" s="8"/>
      <c r="G103" s="8"/>
      <c r="H103" s="8"/>
    </row>
    <row r="104" spans="1:8">
      <c r="A104" s="8"/>
      <c r="B104" s="8"/>
      <c r="C104" s="8"/>
      <c r="D104" s="8"/>
      <c r="E104" s="8"/>
      <c r="F104" s="8"/>
      <c r="G104" s="8"/>
      <c r="H104" s="8"/>
    </row>
    <row r="105" spans="1:8">
      <c r="A105" s="8"/>
      <c r="B105" s="8"/>
      <c r="C105" s="8"/>
      <c r="D105" s="8"/>
      <c r="E105" s="8"/>
      <c r="F105" s="8"/>
      <c r="G105" s="8"/>
      <c r="H105" s="8"/>
    </row>
    <row r="106" spans="1:8">
      <c r="A106" s="8"/>
      <c r="B106" s="8"/>
      <c r="C106" s="8"/>
      <c r="D106" s="8"/>
      <c r="E106" s="8"/>
      <c r="F106" s="8"/>
      <c r="G106" s="8"/>
      <c r="H106" s="8"/>
    </row>
    <row r="107" spans="1:8">
      <c r="A107" s="8"/>
      <c r="B107" s="8"/>
      <c r="C107" s="8"/>
      <c r="D107" s="8"/>
      <c r="E107" s="8"/>
      <c r="F107" s="8"/>
      <c r="G107" s="8"/>
      <c r="H107" s="8"/>
    </row>
    <row r="108" spans="1:8">
      <c r="A108" s="8"/>
      <c r="B108" s="8"/>
      <c r="C108" s="8"/>
      <c r="D108" s="8"/>
      <c r="E108" s="8"/>
      <c r="F108" s="8"/>
      <c r="G108" s="8"/>
      <c r="H108" s="8"/>
    </row>
    <row r="109" spans="1:8">
      <c r="A109" s="8"/>
      <c r="B109" s="8"/>
      <c r="C109" s="8"/>
      <c r="D109" s="8"/>
      <c r="E109" s="8"/>
      <c r="F109" s="8"/>
      <c r="G109" s="8"/>
      <c r="H109" s="8"/>
    </row>
    <row r="110" spans="1:8">
      <c r="A110" s="8"/>
      <c r="B110" s="8"/>
      <c r="C110" s="8"/>
      <c r="D110" s="8"/>
      <c r="E110" s="8"/>
      <c r="F110" s="8"/>
      <c r="G110" s="8"/>
      <c r="H110" s="8"/>
    </row>
    <row r="111" spans="1:8">
      <c r="A111" s="8"/>
      <c r="B111" s="8"/>
      <c r="C111" s="8"/>
      <c r="D111" s="8"/>
      <c r="E111" s="8"/>
      <c r="F111" s="8"/>
      <c r="G111" s="8"/>
      <c r="H111" s="8"/>
    </row>
    <row r="112" spans="1:8">
      <c r="A112" s="8"/>
      <c r="B112" s="8"/>
      <c r="C112" s="8"/>
      <c r="D112" s="8"/>
      <c r="E112" s="8"/>
      <c r="F112" s="8"/>
      <c r="G112" s="8"/>
      <c r="H112" s="8"/>
    </row>
    <row r="113" spans="1:8">
      <c r="A113" s="8"/>
      <c r="B113" s="8"/>
      <c r="C113" s="8"/>
      <c r="D113" s="8"/>
      <c r="E113" s="8"/>
      <c r="F113" s="8"/>
      <c r="G113" s="8"/>
      <c r="H113" s="8"/>
    </row>
    <row r="114" spans="1:8">
      <c r="A114" s="8"/>
      <c r="B114" s="8"/>
      <c r="C114" s="8"/>
      <c r="D114" s="8"/>
      <c r="E114" s="8"/>
      <c r="F114" s="8"/>
      <c r="G114" s="8"/>
      <c r="H114" s="8"/>
    </row>
    <row r="115" spans="1:8">
      <c r="A115" s="8"/>
      <c r="B115" s="8"/>
      <c r="C115" s="8"/>
      <c r="D115" s="8"/>
      <c r="E115" s="8"/>
      <c r="F115" s="8"/>
      <c r="G115" s="8"/>
      <c r="H115" s="8"/>
    </row>
    <row r="116" spans="1:8">
      <c r="A116" s="8"/>
      <c r="B116" s="8"/>
      <c r="C116" s="8"/>
      <c r="D116" s="8"/>
      <c r="E116" s="8"/>
      <c r="F116" s="8"/>
      <c r="G116" s="8"/>
      <c r="H116" s="8"/>
    </row>
    <row r="117" spans="1:8">
      <c r="A117" s="8"/>
      <c r="B117" s="8"/>
      <c r="C117" s="8"/>
      <c r="D117" s="8"/>
      <c r="E117" s="8"/>
      <c r="F117" s="8"/>
      <c r="G117" s="8"/>
      <c r="H117" s="8"/>
    </row>
    <row r="118" spans="1:8">
      <c r="A118" s="8"/>
      <c r="B118" s="8"/>
      <c r="C118" s="8"/>
      <c r="D118" s="8"/>
      <c r="E118" s="8"/>
      <c r="F118" s="8"/>
      <c r="G118" s="8"/>
      <c r="H118" s="8"/>
    </row>
    <row r="119" spans="1:8">
      <c r="A119" s="8"/>
      <c r="B119" s="8"/>
      <c r="C119" s="8"/>
      <c r="D119" s="8"/>
      <c r="E119" s="8"/>
      <c r="F119" s="8"/>
      <c r="G119" s="8"/>
      <c r="H119" s="8"/>
    </row>
    <row r="120" spans="1:8">
      <c r="A120" s="8"/>
      <c r="B120" s="8"/>
      <c r="C120" s="8"/>
      <c r="D120" s="8"/>
      <c r="E120" s="8"/>
      <c r="F120" s="8"/>
      <c r="G120" s="8"/>
      <c r="H120" s="8"/>
    </row>
    <row r="121" spans="1:8">
      <c r="A121" s="8"/>
      <c r="B121" s="8"/>
      <c r="C121" s="8"/>
      <c r="D121" s="8"/>
      <c r="E121" s="8"/>
      <c r="F121" s="8"/>
      <c r="G121" s="8"/>
      <c r="H121" s="8"/>
    </row>
    <row r="122" spans="1:8">
      <c r="A122" s="8"/>
      <c r="B122" s="8"/>
      <c r="C122" s="8"/>
      <c r="D122" s="8"/>
      <c r="E122" s="8"/>
      <c r="F122" s="8"/>
      <c r="G122" s="8"/>
      <c r="H122" s="8"/>
    </row>
    <row r="123" spans="1:8" ht="15.75">
      <c r="A123" s="10"/>
      <c r="B123" s="10"/>
      <c r="C123" s="10"/>
      <c r="D123" s="10"/>
      <c r="E123" s="10"/>
      <c r="F123" s="10"/>
      <c r="G123" s="10"/>
      <c r="H123" s="10"/>
    </row>
    <row r="124" spans="1:8" ht="15.75">
      <c r="A124" s="10"/>
      <c r="B124" s="10"/>
      <c r="C124" s="10"/>
      <c r="D124" s="10"/>
      <c r="E124" s="10"/>
      <c r="F124" s="10"/>
      <c r="G124" s="10"/>
      <c r="H124" s="10"/>
    </row>
    <row r="125" spans="1:8" ht="15.75">
      <c r="A125" s="10"/>
      <c r="B125" s="10"/>
      <c r="C125" s="10"/>
      <c r="D125" s="10"/>
      <c r="E125" s="10"/>
      <c r="F125" s="10"/>
      <c r="G125" s="10"/>
      <c r="H125" s="10"/>
    </row>
    <row r="126" spans="1:8" ht="15.75">
      <c r="A126" s="10"/>
      <c r="B126" s="10"/>
      <c r="C126" s="10"/>
      <c r="D126" s="10"/>
      <c r="E126" s="10"/>
      <c r="F126" s="10"/>
      <c r="G126" s="10"/>
      <c r="H126" s="10"/>
    </row>
    <row r="127" spans="1:8" ht="15.75">
      <c r="A127" s="10"/>
      <c r="B127" s="10"/>
      <c r="C127" s="10"/>
      <c r="D127" s="10"/>
      <c r="E127" s="10"/>
      <c r="F127" s="10"/>
      <c r="G127" s="10"/>
      <c r="H127" s="10"/>
    </row>
    <row r="128" spans="1:8" ht="15.75">
      <c r="A128" s="10"/>
      <c r="B128" s="10"/>
      <c r="C128" s="10"/>
      <c r="D128" s="10"/>
      <c r="E128" s="10"/>
      <c r="F128" s="10"/>
      <c r="G128" s="10"/>
      <c r="H128" s="10"/>
    </row>
    <row r="129" spans="1:8" ht="15.75">
      <c r="A129" s="10"/>
      <c r="B129" s="10"/>
      <c r="C129" s="10"/>
      <c r="D129" s="10"/>
      <c r="E129" s="10"/>
      <c r="F129" s="10"/>
      <c r="G129" s="10"/>
      <c r="H129" s="10"/>
    </row>
    <row r="130" spans="1:8" ht="15.75">
      <c r="A130" s="10"/>
      <c r="B130" s="10"/>
      <c r="C130" s="10"/>
      <c r="D130" s="10"/>
      <c r="E130" s="10"/>
      <c r="F130" s="10"/>
      <c r="G130" s="10"/>
      <c r="H130" s="10"/>
    </row>
    <row r="131" spans="1:8" ht="15.75">
      <c r="A131" s="10"/>
      <c r="B131" s="10"/>
      <c r="C131" s="10"/>
      <c r="D131" s="10"/>
      <c r="E131" s="10"/>
      <c r="F131" s="10"/>
      <c r="G131" s="10"/>
      <c r="H131" s="10"/>
    </row>
    <row r="132" spans="1:8" ht="15.75">
      <c r="A132" s="10"/>
      <c r="B132" s="10"/>
      <c r="C132" s="10"/>
      <c r="D132" s="10"/>
      <c r="E132" s="10"/>
      <c r="F132" s="10"/>
      <c r="G132" s="10"/>
      <c r="H132" s="10"/>
    </row>
    <row r="133" spans="1:8" ht="15.75">
      <c r="A133" s="10"/>
      <c r="B133" s="10"/>
      <c r="C133" s="10"/>
      <c r="D133" s="10"/>
      <c r="E133" s="10"/>
      <c r="F133" s="10"/>
      <c r="G133" s="10"/>
      <c r="H133" s="10"/>
    </row>
    <row r="134" spans="1:8" ht="15.75">
      <c r="A134" s="10"/>
      <c r="B134" s="10"/>
      <c r="C134" s="10"/>
      <c r="D134" s="10"/>
      <c r="E134" s="10"/>
      <c r="F134" s="10"/>
      <c r="G134" s="10"/>
      <c r="H134" s="10"/>
    </row>
    <row r="135" spans="1:8" ht="15.75">
      <c r="A135" s="10"/>
      <c r="B135" s="10"/>
      <c r="C135" s="10"/>
      <c r="D135" s="10"/>
      <c r="E135" s="10"/>
      <c r="F135" s="10"/>
      <c r="G135" s="10"/>
      <c r="H135" s="10"/>
    </row>
    <row r="136" spans="1:8" ht="15.75">
      <c r="A136" s="10"/>
      <c r="B136" s="10"/>
      <c r="C136" s="10"/>
      <c r="D136" s="10"/>
      <c r="E136" s="10"/>
      <c r="F136" s="10"/>
      <c r="G136" s="10"/>
      <c r="H136" s="10"/>
    </row>
    <row r="137" spans="1:8" ht="15.75">
      <c r="A137" s="10"/>
      <c r="B137" s="10"/>
      <c r="C137" s="10"/>
      <c r="D137" s="10"/>
      <c r="E137" s="10"/>
      <c r="F137" s="10"/>
      <c r="G137" s="10"/>
      <c r="H137" s="10"/>
    </row>
    <row r="138" spans="1:8" ht="15.75">
      <c r="A138" s="10"/>
      <c r="B138" s="10"/>
      <c r="C138" s="10"/>
      <c r="D138" s="10"/>
      <c r="E138" s="10"/>
      <c r="F138" s="10"/>
      <c r="G138" s="10"/>
      <c r="H138" s="10"/>
    </row>
    <row r="139" spans="1:8" ht="15.75">
      <c r="A139" s="10"/>
      <c r="B139" s="10"/>
      <c r="C139" s="10"/>
      <c r="D139" s="10"/>
      <c r="E139" s="10"/>
      <c r="F139" s="10"/>
      <c r="G139" s="10"/>
      <c r="H139" s="10"/>
    </row>
    <row r="140" spans="1:8" ht="15.75">
      <c r="A140" s="10"/>
      <c r="B140" s="10"/>
      <c r="C140" s="10"/>
      <c r="D140" s="10"/>
      <c r="E140" s="10"/>
      <c r="F140" s="10"/>
      <c r="G140" s="10"/>
      <c r="H140" s="10"/>
    </row>
    <row r="141" spans="1:8" ht="15.75">
      <c r="A141" s="10"/>
      <c r="B141" s="10"/>
      <c r="C141" s="10"/>
      <c r="D141" s="10"/>
      <c r="E141" s="10"/>
      <c r="F141" s="10"/>
      <c r="G141" s="10"/>
      <c r="H141" s="10"/>
    </row>
    <row r="142" spans="1:8" ht="15.75">
      <c r="A142" s="10"/>
      <c r="B142" s="10"/>
      <c r="C142" s="10"/>
      <c r="D142" s="10"/>
      <c r="E142" s="10"/>
      <c r="F142" s="10"/>
      <c r="G142" s="10"/>
      <c r="H142" s="10"/>
    </row>
    <row r="143" spans="1:8" ht="15.75">
      <c r="A143" s="10"/>
      <c r="B143" s="10"/>
      <c r="C143" s="10"/>
      <c r="D143" s="10"/>
      <c r="E143" s="10"/>
      <c r="F143" s="10"/>
      <c r="G143" s="10"/>
      <c r="H143" s="10"/>
    </row>
    <row r="144" spans="1:8" ht="15.75">
      <c r="A144" s="10"/>
      <c r="B144" s="10"/>
      <c r="C144" s="10"/>
      <c r="D144" s="10"/>
      <c r="E144" s="10"/>
      <c r="F144" s="10"/>
      <c r="G144" s="10"/>
      <c r="H144" s="10"/>
    </row>
    <row r="145" spans="1:8" ht="15.75">
      <c r="A145" s="10"/>
      <c r="B145" s="10"/>
      <c r="C145" s="10"/>
      <c r="D145" s="10"/>
      <c r="E145" s="10"/>
      <c r="F145" s="10"/>
      <c r="G145" s="10"/>
      <c r="H145" s="10"/>
    </row>
    <row r="146" spans="1:8" ht="15.75">
      <c r="A146" s="10"/>
      <c r="B146" s="10"/>
      <c r="C146" s="10"/>
      <c r="D146" s="10"/>
      <c r="E146" s="10"/>
      <c r="F146" s="10"/>
      <c r="G146" s="10"/>
      <c r="H146" s="10"/>
    </row>
    <row r="147" spans="1:8" ht="15.75">
      <c r="A147" s="10"/>
      <c r="B147" s="10"/>
      <c r="C147" s="10"/>
      <c r="D147" s="10"/>
      <c r="E147" s="10"/>
      <c r="F147" s="10"/>
      <c r="G147" s="10"/>
      <c r="H147" s="10"/>
    </row>
    <row r="148" spans="1:8" ht="15.75">
      <c r="A148" s="10"/>
      <c r="B148" s="10"/>
      <c r="C148" s="10"/>
      <c r="D148" s="10"/>
      <c r="E148" s="10"/>
      <c r="F148" s="10"/>
      <c r="G148" s="10"/>
      <c r="H148" s="10"/>
    </row>
    <row r="149" spans="1:8" ht="15.75">
      <c r="A149" s="10"/>
      <c r="B149" s="10"/>
      <c r="C149" s="10"/>
      <c r="D149" s="10"/>
      <c r="E149" s="10"/>
      <c r="F149" s="10"/>
      <c r="G149" s="10"/>
      <c r="H149" s="10"/>
    </row>
    <row r="150" spans="1:8" ht="15.75">
      <c r="A150" s="10"/>
      <c r="B150" s="10"/>
      <c r="C150" s="10"/>
      <c r="D150" s="10"/>
      <c r="E150" s="10"/>
      <c r="F150" s="10"/>
      <c r="G150" s="10"/>
      <c r="H150" s="10"/>
    </row>
    <row r="151" spans="1:8" ht="15.75">
      <c r="A151" s="10"/>
      <c r="B151" s="10"/>
      <c r="C151" s="10"/>
      <c r="D151" s="10"/>
      <c r="E151" s="10"/>
      <c r="F151" s="10"/>
      <c r="G151" s="10"/>
      <c r="H151" s="10"/>
    </row>
    <row r="152" spans="1:8" ht="15.75">
      <c r="A152" s="10"/>
      <c r="B152" s="10"/>
      <c r="C152" s="10"/>
      <c r="D152" s="10"/>
      <c r="E152" s="10"/>
      <c r="F152" s="10"/>
      <c r="G152" s="10"/>
      <c r="H152" s="10"/>
    </row>
    <row r="153" spans="1:8" ht="15.75">
      <c r="A153" s="10"/>
      <c r="B153" s="10"/>
      <c r="C153" s="10"/>
      <c r="D153" s="10"/>
      <c r="E153" s="10"/>
      <c r="F153" s="10"/>
      <c r="G153" s="10"/>
      <c r="H153" s="10"/>
    </row>
    <row r="154" spans="1:8" ht="15.75">
      <c r="A154" s="10"/>
      <c r="B154" s="10"/>
      <c r="C154" s="10"/>
      <c r="D154" s="10"/>
      <c r="E154" s="10"/>
      <c r="F154" s="10"/>
      <c r="G154" s="10"/>
      <c r="H154" s="10"/>
    </row>
    <row r="155" spans="1:8" ht="15.75">
      <c r="A155" s="10"/>
      <c r="B155" s="10"/>
      <c r="C155" s="10"/>
      <c r="D155" s="10"/>
      <c r="E155" s="10"/>
      <c r="F155" s="10"/>
      <c r="G155" s="10"/>
      <c r="H155" s="10"/>
    </row>
    <row r="156" spans="1:8" ht="15.75">
      <c r="A156" s="10"/>
      <c r="B156" s="10"/>
      <c r="C156" s="10"/>
      <c r="D156" s="10"/>
      <c r="E156" s="10"/>
      <c r="F156" s="10"/>
      <c r="G156" s="10"/>
      <c r="H156" s="10"/>
    </row>
    <row r="157" spans="1:8" ht="15.75">
      <c r="A157" s="10"/>
      <c r="B157" s="10"/>
      <c r="C157" s="10"/>
      <c r="D157" s="10"/>
      <c r="E157" s="10"/>
      <c r="F157" s="10"/>
      <c r="G157" s="10"/>
      <c r="H157" s="10"/>
    </row>
    <row r="158" spans="1:8" ht="15.75">
      <c r="A158" s="10"/>
      <c r="B158" s="10"/>
      <c r="C158" s="10"/>
      <c r="D158" s="10"/>
      <c r="E158" s="10"/>
      <c r="F158" s="10"/>
      <c r="G158" s="10"/>
      <c r="H158" s="10"/>
    </row>
  </sheetData>
  <dataConsolidate/>
  <mergeCells count="2">
    <mergeCell ref="A5:H5"/>
    <mergeCell ref="A51:G52"/>
  </mergeCells>
  <conditionalFormatting sqref="H17:H46 H48:H49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2">
    <tablePart r:id="rId4"/>
    <tablePart r:id="rId5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tabColor theme="3" tint="0.39997558519241921"/>
  </sheetPr>
  <dimension ref="A1:D51"/>
  <sheetViews>
    <sheetView topLeftCell="A7" zoomScale="80" zoomScaleNormal="80" zoomScaleSheetLayoutView="100" workbookViewId="0">
      <selection activeCell="D11" sqref="D11"/>
    </sheetView>
  </sheetViews>
  <sheetFormatPr baseColWidth="10" defaultRowHeight="14.25"/>
  <cols>
    <col min="1" max="1" width="22.42578125" style="13" customWidth="1"/>
    <col min="2" max="2" width="21.42578125" style="13" customWidth="1"/>
    <col min="3" max="4" width="21.42578125" style="12" customWidth="1"/>
    <col min="5" max="16384" width="11.42578125" style="12"/>
  </cols>
  <sheetData>
    <row r="1" spans="1:4">
      <c r="A1" s="20"/>
      <c r="B1" s="21"/>
      <c r="C1" s="20"/>
      <c r="D1" s="20"/>
    </row>
    <row r="2" spans="1:4">
      <c r="A2" s="20"/>
      <c r="B2" s="21"/>
      <c r="C2" s="20"/>
      <c r="D2" s="20"/>
    </row>
    <row r="3" spans="1:4">
      <c r="A3" s="20"/>
      <c r="B3" s="19"/>
      <c r="C3" s="18"/>
      <c r="D3" s="18"/>
    </row>
    <row r="4" spans="1:4">
      <c r="A4" s="761"/>
      <c r="B4" s="761"/>
      <c r="C4" s="761"/>
      <c r="D4" s="761"/>
    </row>
    <row r="5" spans="1:4">
      <c r="A5" s="95"/>
      <c r="B5" s="95"/>
      <c r="C5" s="95"/>
      <c r="D5" s="95"/>
    </row>
    <row r="6" spans="1:4" ht="17.25" customHeight="1">
      <c r="A6" s="785" t="s">
        <v>87</v>
      </c>
      <c r="B6" s="785"/>
      <c r="C6" s="785"/>
      <c r="D6" s="785"/>
    </row>
    <row r="7" spans="1:4" ht="15">
      <c r="A7" s="96"/>
      <c r="B7" s="96"/>
      <c r="C7" s="96"/>
      <c r="D7" s="79"/>
    </row>
    <row r="8" spans="1:4" s="16" customFormat="1" ht="11.25">
      <c r="A8" s="17"/>
      <c r="B8" s="17"/>
    </row>
    <row r="9" spans="1:4" s="16" customFormat="1" ht="33.75">
      <c r="A9" s="38" t="s">
        <v>61</v>
      </c>
      <c r="B9" s="80" t="s">
        <v>121</v>
      </c>
      <c r="C9" s="80" t="s">
        <v>122</v>
      </c>
      <c r="D9" s="38" t="s">
        <v>116</v>
      </c>
    </row>
    <row r="10" spans="1:4" s="16" customFormat="1" ht="18" customHeight="1">
      <c r="A10" s="82" t="s">
        <v>8</v>
      </c>
      <c r="B10" s="83">
        <f>SUM(B11:B42)</f>
        <v>123462</v>
      </c>
      <c r="C10" s="83">
        <f>SUM(C11:C42)</f>
        <v>59988</v>
      </c>
      <c r="D10" s="108">
        <f>IF(C10=0,0,(C10/B10*100))</f>
        <v>48.588229576711861</v>
      </c>
    </row>
    <row r="11" spans="1:4" s="16" customFormat="1" ht="13.5" customHeight="1">
      <c r="A11" s="81" t="s">
        <v>9</v>
      </c>
      <c r="B11" s="104">
        <v>1749</v>
      </c>
      <c r="C11" s="104">
        <v>1021</v>
      </c>
      <c r="D11" s="105">
        <f t="shared" ref="D11:D42" si="0">IF(C11=0,0,(C11/B11*100))</f>
        <v>58.376214979988561</v>
      </c>
    </row>
    <row r="12" spans="1:4" s="16" customFormat="1" ht="13.5" customHeight="1">
      <c r="A12" s="81" t="s">
        <v>12</v>
      </c>
      <c r="B12" s="104">
        <v>3120</v>
      </c>
      <c r="C12" s="104">
        <v>1348</v>
      </c>
      <c r="D12" s="105">
        <f t="shared" si="0"/>
        <v>43.205128205128204</v>
      </c>
    </row>
    <row r="13" spans="1:4" s="16" customFormat="1" ht="13.5" customHeight="1">
      <c r="A13" s="81" t="s">
        <v>13</v>
      </c>
      <c r="B13" s="104">
        <v>884</v>
      </c>
      <c r="C13" s="104">
        <v>455</v>
      </c>
      <c r="D13" s="105">
        <f t="shared" si="0"/>
        <v>51.470588235294116</v>
      </c>
    </row>
    <row r="14" spans="1:4" s="16" customFormat="1" ht="13.5" customHeight="1">
      <c r="A14" s="81" t="s">
        <v>14</v>
      </c>
      <c r="B14" s="104">
        <v>799</v>
      </c>
      <c r="C14" s="104">
        <v>337</v>
      </c>
      <c r="D14" s="105">
        <f t="shared" si="0"/>
        <v>42.177722152690869</v>
      </c>
    </row>
    <row r="15" spans="1:4" s="16" customFormat="1" ht="13.5" customHeight="1">
      <c r="A15" s="81" t="s">
        <v>15</v>
      </c>
      <c r="B15" s="104">
        <v>3054</v>
      </c>
      <c r="C15" s="104">
        <v>1704</v>
      </c>
      <c r="D15" s="105">
        <f t="shared" si="0"/>
        <v>55.79567779960707</v>
      </c>
    </row>
    <row r="16" spans="1:4" s="16" customFormat="1" ht="13.5" customHeight="1">
      <c r="A16" s="81" t="s">
        <v>16</v>
      </c>
      <c r="B16" s="104">
        <v>3670</v>
      </c>
      <c r="C16" s="104">
        <v>1887</v>
      </c>
      <c r="D16" s="105">
        <f t="shared" si="0"/>
        <v>51.416893732970024</v>
      </c>
    </row>
    <row r="17" spans="1:4" s="16" customFormat="1" ht="13.5" customHeight="1">
      <c r="A17" s="81" t="s">
        <v>17</v>
      </c>
      <c r="B17" s="74">
        <v>3155</v>
      </c>
      <c r="C17" s="74">
        <v>1717</v>
      </c>
      <c r="D17" s="105">
        <f t="shared" si="0"/>
        <v>54.421553090332807</v>
      </c>
    </row>
    <row r="18" spans="1:4" s="16" customFormat="1" ht="13.5" customHeight="1">
      <c r="A18" s="81" t="s">
        <v>18</v>
      </c>
      <c r="B18" s="107">
        <v>813</v>
      </c>
      <c r="C18" s="107">
        <v>288</v>
      </c>
      <c r="D18" s="105">
        <f t="shared" si="0"/>
        <v>35.424354243542432</v>
      </c>
    </row>
    <row r="19" spans="1:4" s="16" customFormat="1" ht="13.5" customHeight="1">
      <c r="A19" s="81" t="s">
        <v>42</v>
      </c>
      <c r="B19" s="104">
        <v>17832</v>
      </c>
      <c r="C19" s="104">
        <v>6851</v>
      </c>
      <c r="D19" s="105">
        <f t="shared" si="0"/>
        <v>38.419694930462086</v>
      </c>
    </row>
    <row r="20" spans="1:4" s="16" customFormat="1" ht="13.5" customHeight="1">
      <c r="A20" s="81" t="s">
        <v>19</v>
      </c>
      <c r="B20" s="104">
        <v>1022</v>
      </c>
      <c r="C20" s="104">
        <v>403</v>
      </c>
      <c r="D20" s="105">
        <f t="shared" si="0"/>
        <v>39.432485322896284</v>
      </c>
    </row>
    <row r="21" spans="1:4" s="16" customFormat="1" ht="13.5" customHeight="1">
      <c r="A21" s="81" t="s">
        <v>20</v>
      </c>
      <c r="B21" s="104">
        <v>8079</v>
      </c>
      <c r="C21" s="104">
        <v>4743</v>
      </c>
      <c r="D21" s="105">
        <f t="shared" si="0"/>
        <v>58.707760861492766</v>
      </c>
    </row>
    <row r="22" spans="1:4" s="16" customFormat="1" ht="13.5" customHeight="1">
      <c r="A22" s="81" t="s">
        <v>21</v>
      </c>
      <c r="B22" s="104">
        <v>2731</v>
      </c>
      <c r="C22" s="104">
        <v>1363</v>
      </c>
      <c r="D22" s="105">
        <f t="shared" si="0"/>
        <v>49.908458440131817</v>
      </c>
    </row>
    <row r="23" spans="1:4" s="16" customFormat="1" ht="13.5" customHeight="1">
      <c r="A23" s="81" t="s">
        <v>22</v>
      </c>
      <c r="B23" s="104">
        <v>1716</v>
      </c>
      <c r="C23" s="104">
        <v>710</v>
      </c>
      <c r="D23" s="105">
        <f t="shared" si="0"/>
        <v>41.375291375291376</v>
      </c>
    </row>
    <row r="24" spans="1:4" s="16" customFormat="1" ht="13.5" customHeight="1">
      <c r="A24" s="81" t="s">
        <v>23</v>
      </c>
      <c r="B24" s="104">
        <v>5644</v>
      </c>
      <c r="C24" s="104">
        <v>2841</v>
      </c>
      <c r="D24" s="105">
        <f t="shared" si="0"/>
        <v>50.336640680368539</v>
      </c>
    </row>
    <row r="25" spans="1:4" s="16" customFormat="1" ht="13.5" customHeight="1">
      <c r="A25" s="81" t="s">
        <v>24</v>
      </c>
      <c r="B25" s="104">
        <v>19346</v>
      </c>
      <c r="C25" s="104">
        <v>8197</v>
      </c>
      <c r="D25" s="105">
        <f t="shared" si="0"/>
        <v>42.370515868913472</v>
      </c>
    </row>
    <row r="26" spans="1:4" s="16" customFormat="1" ht="13.5" customHeight="1">
      <c r="A26" s="81" t="s">
        <v>25</v>
      </c>
      <c r="B26" s="104">
        <v>4749</v>
      </c>
      <c r="C26" s="104">
        <v>2396</v>
      </c>
      <c r="D26" s="105">
        <f t="shared" si="0"/>
        <v>50.452726889871549</v>
      </c>
    </row>
    <row r="27" spans="1:4" s="16" customFormat="1" ht="13.5" customHeight="1">
      <c r="A27" s="81" t="s">
        <v>26</v>
      </c>
      <c r="B27" s="104">
        <v>1832</v>
      </c>
      <c r="C27" s="104">
        <v>1040</v>
      </c>
      <c r="D27" s="105">
        <f t="shared" si="0"/>
        <v>56.768558951965062</v>
      </c>
    </row>
    <row r="28" spans="1:4" s="16" customFormat="1" ht="13.5" customHeight="1">
      <c r="A28" s="81" t="s">
        <v>27</v>
      </c>
      <c r="B28" s="104">
        <v>1236</v>
      </c>
      <c r="C28" s="104">
        <v>639</v>
      </c>
      <c r="D28" s="105">
        <f t="shared" si="0"/>
        <v>51.699029126213588</v>
      </c>
    </row>
    <row r="29" spans="1:4" s="16" customFormat="1" ht="13.5" customHeight="1">
      <c r="A29" s="81" t="s">
        <v>28</v>
      </c>
      <c r="B29" s="104">
        <v>7514</v>
      </c>
      <c r="C29" s="104">
        <v>3684</v>
      </c>
      <c r="D29" s="105">
        <f t="shared" si="0"/>
        <v>49.028480170348679</v>
      </c>
    </row>
    <row r="30" spans="1:4" s="16" customFormat="1" ht="13.5" customHeight="1">
      <c r="A30" s="81" t="s">
        <v>43</v>
      </c>
      <c r="B30" s="104">
        <v>2396</v>
      </c>
      <c r="C30" s="104">
        <v>1203</v>
      </c>
      <c r="D30" s="105">
        <f t="shared" si="0"/>
        <v>50.208681135225376</v>
      </c>
    </row>
    <row r="31" spans="1:4" s="16" customFormat="1" ht="13.5" customHeight="1">
      <c r="A31" s="81" t="s">
        <v>29</v>
      </c>
      <c r="B31" s="104">
        <v>2813</v>
      </c>
      <c r="C31" s="104">
        <v>1681</v>
      </c>
      <c r="D31" s="105">
        <f t="shared" si="0"/>
        <v>59.758265197298257</v>
      </c>
    </row>
    <row r="32" spans="1:4" s="16" customFormat="1" ht="13.5" customHeight="1">
      <c r="A32" s="81" t="s">
        <v>30</v>
      </c>
      <c r="B32" s="104">
        <v>1347</v>
      </c>
      <c r="C32" s="104">
        <v>754</v>
      </c>
      <c r="D32" s="105">
        <f t="shared" si="0"/>
        <v>55.976243504083143</v>
      </c>
    </row>
    <row r="33" spans="1:4" s="16" customFormat="1" ht="13.5" customHeight="1">
      <c r="A33" s="81" t="s">
        <v>31</v>
      </c>
      <c r="B33" s="104">
        <v>3422</v>
      </c>
      <c r="C33" s="104">
        <v>1830</v>
      </c>
      <c r="D33" s="105">
        <f t="shared" si="0"/>
        <v>53.477498538866165</v>
      </c>
    </row>
    <row r="34" spans="1:4" s="16" customFormat="1" ht="13.5" customHeight="1">
      <c r="A34" s="81" t="s">
        <v>32</v>
      </c>
      <c r="B34" s="104">
        <v>2113</v>
      </c>
      <c r="C34" s="104">
        <v>980</v>
      </c>
      <c r="D34" s="105">
        <f t="shared" si="0"/>
        <v>46.379555134879318</v>
      </c>
    </row>
    <row r="35" spans="1:4" s="16" customFormat="1" ht="13.5" customHeight="1">
      <c r="A35" s="81" t="s">
        <v>33</v>
      </c>
      <c r="B35" s="104">
        <v>3734</v>
      </c>
      <c r="C35" s="104">
        <v>2335</v>
      </c>
      <c r="D35" s="105">
        <f t="shared" si="0"/>
        <v>62.533476164970537</v>
      </c>
    </row>
    <row r="36" spans="1:4" s="16" customFormat="1" ht="13.5" customHeight="1">
      <c r="A36" s="81" t="s">
        <v>34</v>
      </c>
      <c r="B36" s="104">
        <v>5501</v>
      </c>
      <c r="C36" s="104">
        <v>2385</v>
      </c>
      <c r="D36" s="105">
        <f t="shared" si="0"/>
        <v>43.35575349936375</v>
      </c>
    </row>
    <row r="37" spans="1:4" s="16" customFormat="1" ht="13.5" customHeight="1">
      <c r="A37" s="81" t="s">
        <v>35</v>
      </c>
      <c r="B37" s="104">
        <v>2164</v>
      </c>
      <c r="C37" s="104">
        <v>1341</v>
      </c>
      <c r="D37" s="105">
        <f t="shared" si="0"/>
        <v>61.968576709796672</v>
      </c>
    </row>
    <row r="38" spans="1:4" s="16" customFormat="1" ht="13.5" customHeight="1">
      <c r="A38" s="81" t="s">
        <v>36</v>
      </c>
      <c r="B38" s="104">
        <v>3644</v>
      </c>
      <c r="C38" s="104">
        <v>1856</v>
      </c>
      <c r="D38" s="105">
        <f t="shared" si="0"/>
        <v>50.933040614709114</v>
      </c>
    </row>
    <row r="39" spans="1:4" s="16" customFormat="1" ht="13.5" customHeight="1">
      <c r="A39" s="81" t="s">
        <v>37</v>
      </c>
      <c r="B39" s="104">
        <v>1269</v>
      </c>
      <c r="C39" s="104">
        <v>604</v>
      </c>
      <c r="D39" s="105">
        <f t="shared" si="0"/>
        <v>47.596532702915681</v>
      </c>
    </row>
    <row r="40" spans="1:4" s="16" customFormat="1" ht="13.5" customHeight="1">
      <c r="A40" s="81" t="s">
        <v>38</v>
      </c>
      <c r="B40" s="104">
        <v>3472</v>
      </c>
      <c r="C40" s="104">
        <v>2121</v>
      </c>
      <c r="D40" s="105">
        <f t="shared" si="0"/>
        <v>61.088709677419352</v>
      </c>
    </row>
    <row r="41" spans="1:4" s="16" customFormat="1" ht="13.5" customHeight="1">
      <c r="A41" s="81" t="s">
        <v>39</v>
      </c>
      <c r="B41" s="104">
        <v>1841</v>
      </c>
      <c r="C41" s="104">
        <v>982</v>
      </c>
      <c r="D41" s="105">
        <f t="shared" si="0"/>
        <v>53.340575774035848</v>
      </c>
    </row>
    <row r="42" spans="1:4" s="16" customFormat="1" ht="13.5" customHeight="1">
      <c r="A42" s="81" t="s">
        <v>40</v>
      </c>
      <c r="B42" s="104">
        <v>801</v>
      </c>
      <c r="C42" s="104">
        <v>292</v>
      </c>
      <c r="D42" s="105">
        <f t="shared" si="0"/>
        <v>36.454431960049938</v>
      </c>
    </row>
    <row r="43" spans="1:4" s="16" customFormat="1" ht="11.25">
      <c r="A43" s="106" t="s">
        <v>118</v>
      </c>
      <c r="B43" s="40"/>
      <c r="C43" s="40"/>
    </row>
    <row r="44" spans="1:4" s="16" customFormat="1" ht="11.25">
      <c r="A44" s="97" t="s">
        <v>119</v>
      </c>
      <c r="B44" s="17"/>
    </row>
    <row r="45" spans="1:4" s="16" customFormat="1" ht="11.25">
      <c r="A45" s="17"/>
      <c r="B45" s="17"/>
    </row>
    <row r="46" spans="1:4" s="16" customFormat="1" ht="11.25">
      <c r="A46" s="786"/>
      <c r="B46" s="787"/>
      <c r="C46" s="787"/>
      <c r="D46" s="788"/>
    </row>
    <row r="47" spans="1:4" s="16" customFormat="1" ht="11.25">
      <c r="A47" s="789"/>
      <c r="B47" s="790"/>
      <c r="C47" s="790"/>
      <c r="D47" s="791"/>
    </row>
    <row r="48" spans="1:4">
      <c r="A48" s="789"/>
      <c r="B48" s="790"/>
      <c r="C48" s="790"/>
      <c r="D48" s="791"/>
    </row>
    <row r="49" spans="1:4">
      <c r="A49" s="789"/>
      <c r="B49" s="790"/>
      <c r="C49" s="790"/>
      <c r="D49" s="791"/>
    </row>
    <row r="50" spans="1:4">
      <c r="A50" s="789"/>
      <c r="B50" s="790"/>
      <c r="C50" s="790"/>
      <c r="D50" s="791"/>
    </row>
    <row r="51" spans="1:4">
      <c r="A51" s="789"/>
      <c r="B51" s="790"/>
      <c r="C51" s="790"/>
      <c r="D51" s="791"/>
    </row>
  </sheetData>
  <sheetProtection selectLockedCells="1"/>
  <autoFilter ref="A10:D10"/>
  <mergeCells count="3">
    <mergeCell ref="A4:D4"/>
    <mergeCell ref="A6:D6"/>
    <mergeCell ref="A46:D51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2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4"/>
  <dimension ref="A1:D44"/>
  <sheetViews>
    <sheetView zoomScaleNormal="100" zoomScaleSheetLayoutView="100" workbookViewId="0">
      <selection activeCell="B9" sqref="B9"/>
    </sheetView>
  </sheetViews>
  <sheetFormatPr baseColWidth="10" defaultRowHeight="14.25"/>
  <cols>
    <col min="1" max="2" width="19.28515625" style="468" customWidth="1"/>
    <col min="3" max="3" width="17.85546875" style="468" customWidth="1"/>
    <col min="4" max="4" width="17.85546875" style="287" customWidth="1"/>
    <col min="5" max="16384" width="11.42578125" style="287"/>
  </cols>
  <sheetData>
    <row r="1" spans="1:4">
      <c r="A1" s="296"/>
      <c r="B1" s="296"/>
      <c r="C1" s="297"/>
      <c r="D1" s="296"/>
    </row>
    <row r="2" spans="1:4">
      <c r="A2" s="296"/>
      <c r="B2" s="296"/>
      <c r="C2" s="297"/>
      <c r="D2" s="296"/>
    </row>
    <row r="3" spans="1:4" ht="15">
      <c r="A3" s="296"/>
      <c r="B3" s="296"/>
      <c r="C3" s="295"/>
      <c r="D3" s="286"/>
    </row>
    <row r="4" spans="1:4">
      <c r="A4" s="761"/>
      <c r="B4" s="761"/>
      <c r="C4" s="761"/>
      <c r="D4" s="761"/>
    </row>
    <row r="5" spans="1:4">
      <c r="A5" s="467"/>
      <c r="B5" s="467"/>
      <c r="C5" s="467"/>
      <c r="D5" s="315"/>
    </row>
    <row r="6" spans="1:4" ht="16.5" customHeight="1">
      <c r="A6" s="762" t="s">
        <v>412</v>
      </c>
      <c r="B6" s="762"/>
      <c r="C6" s="762"/>
      <c r="D6" s="762"/>
    </row>
    <row r="7" spans="1:4" ht="16.5" customHeight="1">
      <c r="A7" s="292"/>
      <c r="B7" s="292"/>
      <c r="C7" s="292"/>
      <c r="D7" s="291"/>
    </row>
    <row r="8" spans="1:4" ht="32.25" customHeight="1">
      <c r="A8" s="290" t="s">
        <v>61</v>
      </c>
      <c r="B8" s="244" t="s">
        <v>413</v>
      </c>
      <c r="C8" s="244" t="s">
        <v>269</v>
      </c>
      <c r="D8" s="245" t="s">
        <v>68</v>
      </c>
    </row>
    <row r="9" spans="1:4" ht="15.75" customHeight="1">
      <c r="A9" s="290" t="s">
        <v>50</v>
      </c>
      <c r="B9" s="247">
        <f>B40+B43</f>
        <v>10665</v>
      </c>
      <c r="C9" s="247">
        <f>C40+C43</f>
        <v>311816</v>
      </c>
      <c r="D9" s="484">
        <f>B9/C9*100</f>
        <v>3.4202863227031326</v>
      </c>
    </row>
    <row r="10" spans="1:4" ht="13.5" customHeight="1">
      <c r="A10" s="307" t="s">
        <v>9</v>
      </c>
      <c r="B10" s="488">
        <v>334</v>
      </c>
      <c r="C10" s="314">
        <v>4662</v>
      </c>
      <c r="D10" s="485">
        <f>B10/C10*100</f>
        <v>7.1643071643071643</v>
      </c>
    </row>
    <row r="11" spans="1:4" ht="13.5" customHeight="1">
      <c r="A11" s="307" t="s">
        <v>12</v>
      </c>
      <c r="B11" s="488">
        <v>138</v>
      </c>
      <c r="C11" s="314">
        <v>8249</v>
      </c>
      <c r="D11" s="485">
        <f t="shared" ref="D11:D43" si="0">B11/C11*100</f>
        <v>1.6729300521275308</v>
      </c>
    </row>
    <row r="12" spans="1:4" ht="13.5" customHeight="1">
      <c r="A12" s="307" t="s">
        <v>13</v>
      </c>
      <c r="B12" s="488">
        <v>42</v>
      </c>
      <c r="C12" s="314">
        <v>1664</v>
      </c>
      <c r="D12" s="485">
        <f t="shared" si="0"/>
        <v>2.5240384615384617</v>
      </c>
    </row>
    <row r="13" spans="1:4" ht="13.5" customHeight="1">
      <c r="A13" s="307" t="s">
        <v>14</v>
      </c>
      <c r="B13" s="488">
        <v>96</v>
      </c>
      <c r="C13" s="314">
        <v>1809</v>
      </c>
      <c r="D13" s="485">
        <f t="shared" si="0"/>
        <v>5.3067993366500827</v>
      </c>
    </row>
    <row r="14" spans="1:4" ht="13.5" customHeight="1">
      <c r="A14" s="307" t="s">
        <v>15</v>
      </c>
      <c r="B14" s="488">
        <v>159</v>
      </c>
      <c r="C14" s="314">
        <v>7408</v>
      </c>
      <c r="D14" s="485">
        <f t="shared" si="0"/>
        <v>2.1463282937365014</v>
      </c>
    </row>
    <row r="15" spans="1:4" ht="13.5" customHeight="1">
      <c r="A15" s="307" t="s">
        <v>16</v>
      </c>
      <c r="B15" s="488">
        <v>306</v>
      </c>
      <c r="C15" s="314">
        <v>9203</v>
      </c>
      <c r="D15" s="485">
        <f t="shared" si="0"/>
        <v>3.3250027165054874</v>
      </c>
    </row>
    <row r="16" spans="1:4" ht="13.5" customHeight="1">
      <c r="A16" s="307" t="s">
        <v>49</v>
      </c>
      <c r="B16" s="488">
        <v>92</v>
      </c>
      <c r="C16" s="314">
        <v>10066</v>
      </c>
      <c r="D16" s="485">
        <f t="shared" si="0"/>
        <v>0.9139678124379097</v>
      </c>
    </row>
    <row r="17" spans="1:4" ht="13.5" customHeight="1">
      <c r="A17" s="307" t="s">
        <v>18</v>
      </c>
      <c r="B17" s="488">
        <v>0</v>
      </c>
      <c r="C17" s="314">
        <v>1866</v>
      </c>
      <c r="D17" s="485">
        <f t="shared" si="0"/>
        <v>0</v>
      </c>
    </row>
    <row r="18" spans="1:4" ht="13.5" customHeight="1">
      <c r="A18" s="307" t="s">
        <v>19</v>
      </c>
      <c r="B18" s="488">
        <v>179</v>
      </c>
      <c r="C18" s="314">
        <v>2067</v>
      </c>
      <c r="D18" s="485">
        <f t="shared" si="0"/>
        <v>8.6598935655539435</v>
      </c>
    </row>
    <row r="19" spans="1:4" ht="13.5" customHeight="1">
      <c r="A19" s="307" t="s">
        <v>20</v>
      </c>
      <c r="B19" s="488">
        <v>674</v>
      </c>
      <c r="C19" s="314">
        <v>18067</v>
      </c>
      <c r="D19" s="485">
        <f t="shared" si="0"/>
        <v>3.7305584767808715</v>
      </c>
    </row>
    <row r="20" spans="1:4" ht="13.5" customHeight="1">
      <c r="A20" s="307" t="s">
        <v>21</v>
      </c>
      <c r="B20" s="488">
        <v>1068</v>
      </c>
      <c r="C20" s="314">
        <v>6152</v>
      </c>
      <c r="D20" s="485">
        <f t="shared" si="0"/>
        <v>17.360208062418724</v>
      </c>
    </row>
    <row r="21" spans="1:4" ht="13.5" customHeight="1">
      <c r="A21" s="307" t="s">
        <v>22</v>
      </c>
      <c r="B21" s="488">
        <v>361</v>
      </c>
      <c r="C21" s="314">
        <v>3648</v>
      </c>
      <c r="D21" s="485">
        <f t="shared" si="0"/>
        <v>9.8958333333333321</v>
      </c>
    </row>
    <row r="22" spans="1:4" ht="13.5" customHeight="1">
      <c r="A22" s="307" t="s">
        <v>23</v>
      </c>
      <c r="B22" s="488">
        <v>907</v>
      </c>
      <c r="C22" s="314">
        <v>14856</v>
      </c>
      <c r="D22" s="485">
        <f t="shared" si="0"/>
        <v>6.1052773290253093</v>
      </c>
    </row>
    <row r="23" spans="1:4" ht="13.5" customHeight="1">
      <c r="A23" s="307" t="s">
        <v>24</v>
      </c>
      <c r="B23" s="488">
        <v>1031</v>
      </c>
      <c r="C23" s="314">
        <v>48591</v>
      </c>
      <c r="D23" s="485">
        <f t="shared" si="0"/>
        <v>2.1217921014179582</v>
      </c>
    </row>
    <row r="24" spans="1:4" ht="13.5" customHeight="1">
      <c r="A24" s="307" t="s">
        <v>48</v>
      </c>
      <c r="B24" s="488">
        <v>270</v>
      </c>
      <c r="C24" s="314">
        <v>11181</v>
      </c>
      <c r="D24" s="485">
        <f t="shared" si="0"/>
        <v>2.4148108398175476</v>
      </c>
    </row>
    <row r="25" spans="1:4" ht="13.5" customHeight="1">
      <c r="A25" s="307" t="s">
        <v>26</v>
      </c>
      <c r="B25" s="488">
        <v>373</v>
      </c>
      <c r="C25" s="314">
        <v>4697</v>
      </c>
      <c r="D25" s="485">
        <f t="shared" si="0"/>
        <v>7.9412390887800726</v>
      </c>
    </row>
    <row r="26" spans="1:4" ht="13.5" customHeight="1">
      <c r="A26" s="307" t="s">
        <v>27</v>
      </c>
      <c r="B26" s="488">
        <v>82</v>
      </c>
      <c r="C26" s="314">
        <v>3065</v>
      </c>
      <c r="D26" s="485">
        <f t="shared" si="0"/>
        <v>2.67536704730832</v>
      </c>
    </row>
    <row r="27" spans="1:4" ht="13.5" customHeight="1">
      <c r="A27" s="307" t="s">
        <v>28</v>
      </c>
      <c r="B27" s="488">
        <v>1787</v>
      </c>
      <c r="C27" s="314">
        <v>21351</v>
      </c>
      <c r="D27" s="485">
        <f t="shared" si="0"/>
        <v>8.369631398997706</v>
      </c>
    </row>
    <row r="28" spans="1:4" ht="13.5" customHeight="1">
      <c r="A28" s="307" t="s">
        <v>29</v>
      </c>
      <c r="B28" s="488">
        <v>168</v>
      </c>
      <c r="C28" s="314">
        <v>7439</v>
      </c>
      <c r="D28" s="485">
        <f t="shared" si="0"/>
        <v>2.2583680602231482</v>
      </c>
    </row>
    <row r="29" spans="1:4" ht="13.5" customHeight="1">
      <c r="A29" s="307" t="s">
        <v>47</v>
      </c>
      <c r="B29" s="488">
        <v>71</v>
      </c>
      <c r="C29" s="314">
        <v>3418</v>
      </c>
      <c r="D29" s="485">
        <f t="shared" si="0"/>
        <v>2.0772381509654769</v>
      </c>
    </row>
    <row r="30" spans="1:4" ht="13.5" customHeight="1">
      <c r="A30" s="307" t="s">
        <v>31</v>
      </c>
      <c r="B30" s="488">
        <v>0</v>
      </c>
      <c r="C30" s="314">
        <v>8622</v>
      </c>
      <c r="D30" s="485">
        <f t="shared" si="0"/>
        <v>0</v>
      </c>
    </row>
    <row r="31" spans="1:4" ht="13.5" customHeight="1">
      <c r="A31" s="307" t="s">
        <v>32</v>
      </c>
      <c r="B31" s="488">
        <v>190</v>
      </c>
      <c r="C31" s="314">
        <v>5729</v>
      </c>
      <c r="D31" s="485">
        <f t="shared" si="0"/>
        <v>3.316460115203351</v>
      </c>
    </row>
    <row r="32" spans="1:4" ht="13.5" customHeight="1">
      <c r="A32" s="307" t="s">
        <v>33</v>
      </c>
      <c r="B32" s="488">
        <v>241</v>
      </c>
      <c r="C32" s="314">
        <v>8577</v>
      </c>
      <c r="D32" s="485">
        <f t="shared" si="0"/>
        <v>2.8098402704908478</v>
      </c>
    </row>
    <row r="33" spans="1:4" ht="13.5" customHeight="1">
      <c r="A33" s="307" t="s">
        <v>34</v>
      </c>
      <c r="B33" s="488">
        <v>579</v>
      </c>
      <c r="C33" s="314">
        <v>15277</v>
      </c>
      <c r="D33" s="485">
        <f t="shared" si="0"/>
        <v>3.790011127839235</v>
      </c>
    </row>
    <row r="34" spans="1:4" ht="13.5" customHeight="1">
      <c r="A34" s="307" t="s">
        <v>35</v>
      </c>
      <c r="B34" s="488">
        <v>4</v>
      </c>
      <c r="C34" s="314">
        <v>5685</v>
      </c>
      <c r="D34" s="485">
        <f t="shared" si="0"/>
        <v>7.036059806508356E-2</v>
      </c>
    </row>
    <row r="35" spans="1:4" ht="13.5" customHeight="1">
      <c r="A35" s="307" t="s">
        <v>36</v>
      </c>
      <c r="B35" s="488">
        <v>177</v>
      </c>
      <c r="C35" s="314">
        <v>8707</v>
      </c>
      <c r="D35" s="485">
        <f t="shared" si="0"/>
        <v>2.0328471344894914</v>
      </c>
    </row>
    <row r="36" spans="1:4" ht="13.5" customHeight="1">
      <c r="A36" s="307" t="s">
        <v>37</v>
      </c>
      <c r="B36" s="488">
        <v>43</v>
      </c>
      <c r="C36" s="314">
        <v>3243</v>
      </c>
      <c r="D36" s="485">
        <f t="shared" si="0"/>
        <v>1.3259327782917052</v>
      </c>
    </row>
    <row r="37" spans="1:4" ht="13.5" customHeight="1">
      <c r="A37" s="307" t="s">
        <v>46</v>
      </c>
      <c r="B37" s="488">
        <v>115</v>
      </c>
      <c r="C37" s="314">
        <v>9115</v>
      </c>
      <c r="D37" s="485">
        <f t="shared" si="0"/>
        <v>1.2616566099835436</v>
      </c>
    </row>
    <row r="38" spans="1:4" ht="13.5" customHeight="1">
      <c r="A38" s="307" t="s">
        <v>39</v>
      </c>
      <c r="B38" s="488">
        <v>421</v>
      </c>
      <c r="C38" s="314">
        <v>5258</v>
      </c>
      <c r="D38" s="485">
        <f t="shared" si="0"/>
        <v>8.00684670977558</v>
      </c>
    </row>
    <row r="39" spans="1:4" ht="13.5" customHeight="1">
      <c r="A39" s="307" t="s">
        <v>40</v>
      </c>
      <c r="B39" s="488">
        <v>84</v>
      </c>
      <c r="C39" s="314">
        <v>1552</v>
      </c>
      <c r="D39" s="485">
        <f t="shared" si="0"/>
        <v>5.4123711340206189</v>
      </c>
    </row>
    <row r="40" spans="1:4">
      <c r="A40" s="480" t="s">
        <v>41</v>
      </c>
      <c r="B40" s="481">
        <f>SUM(B10:B39)</f>
        <v>9992</v>
      </c>
      <c r="C40" s="481">
        <f>SUM(C10:C39)</f>
        <v>261224</v>
      </c>
      <c r="D40" s="486">
        <f t="shared" si="0"/>
        <v>3.8250696720056347</v>
      </c>
    </row>
    <row r="41" spans="1:4">
      <c r="A41" s="482" t="s">
        <v>78</v>
      </c>
      <c r="B41" s="456">
        <v>637</v>
      </c>
      <c r="C41" s="314">
        <v>44212</v>
      </c>
      <c r="D41" s="487">
        <f t="shared" si="0"/>
        <v>1.4407853071564281</v>
      </c>
    </row>
    <row r="42" spans="1:4">
      <c r="A42" s="483" t="s">
        <v>43</v>
      </c>
      <c r="B42" s="489">
        <v>36</v>
      </c>
      <c r="C42" s="314">
        <v>6380</v>
      </c>
      <c r="D42" s="487">
        <f t="shared" si="0"/>
        <v>0.56426332288401249</v>
      </c>
    </row>
    <row r="43" spans="1:4">
      <c r="A43" s="480" t="s">
        <v>44</v>
      </c>
      <c r="B43" s="481">
        <f>SUM(B41:B42)</f>
        <v>673</v>
      </c>
      <c r="C43" s="481">
        <f>SUM(C41:C42)</f>
        <v>50592</v>
      </c>
      <c r="D43" s="486">
        <f t="shared" si="0"/>
        <v>1.3302498418722326</v>
      </c>
    </row>
    <row r="44" spans="1:4">
      <c r="A44" s="292"/>
      <c r="B44" s="292"/>
      <c r="C44" s="292"/>
      <c r="D44" s="291"/>
    </row>
  </sheetData>
  <sheetProtection selectLockedCells="1"/>
  <mergeCells count="2">
    <mergeCell ref="A4:D4"/>
    <mergeCell ref="A6:D6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75" orientation="landscape" r:id="rId1"/>
  <drawing r:id="rId2"/>
  <legacyDrawing r:id="rId3"/>
  <oleObjects>
    <mc:AlternateContent xmlns:mc="http://schemas.openxmlformats.org/markup-compatibility/2006">
      <mc:Choice Requires="x14">
        <oleObject progId="CorelDraw.Graphic.16" shapeId="204801" r:id="rId4">
          <objectPr defaultSize="0" autoPict="0" r:id="rId5">
            <anchor moveWithCells="1" sizeWithCells="1">
              <from>
                <xdr:col>0</xdr:col>
                <xdr:colOff>219075</xdr:colOff>
                <xdr:row>0</xdr:row>
                <xdr:rowOff>57150</xdr:rowOff>
              </from>
              <to>
                <xdr:col>1</xdr:col>
                <xdr:colOff>0</xdr:colOff>
                <xdr:row>4</xdr:row>
                <xdr:rowOff>142875</xdr:rowOff>
              </to>
            </anchor>
          </objectPr>
        </oleObject>
      </mc:Choice>
      <mc:Fallback>
        <oleObject progId="CorelDraw.Graphic.16" shapeId="204801" r:id="rId4"/>
      </mc:Fallback>
    </mc:AlternateContent>
  </oleObjec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A1:D53"/>
  <sheetViews>
    <sheetView topLeftCell="A35" workbookViewId="0">
      <selection activeCell="G30" sqref="G30"/>
    </sheetView>
  </sheetViews>
  <sheetFormatPr baseColWidth="10" defaultRowHeight="14.25"/>
  <cols>
    <col min="1" max="1" width="21.140625" style="202" customWidth="1"/>
    <col min="2" max="2" width="14.140625" style="202" customWidth="1"/>
    <col min="3" max="3" width="13" style="188" customWidth="1"/>
    <col min="4" max="4" width="17.42578125" style="188" customWidth="1"/>
    <col min="5" max="5" width="18.42578125" style="188" bestFit="1" customWidth="1"/>
    <col min="6" max="251" width="11.42578125" style="188"/>
    <col min="252" max="252" width="21.140625" style="188" customWidth="1"/>
    <col min="253" max="253" width="14.140625" style="188" customWidth="1"/>
    <col min="254" max="254" width="12" style="188" customWidth="1"/>
    <col min="255" max="255" width="11.5703125" style="188" customWidth="1"/>
    <col min="256" max="256" width="12.28515625" style="188" customWidth="1"/>
    <col min="257" max="257" width="26.140625" style="188" customWidth="1"/>
    <col min="258" max="507" width="11.42578125" style="188"/>
    <col min="508" max="508" width="21.140625" style="188" customWidth="1"/>
    <col min="509" max="509" width="14.140625" style="188" customWidth="1"/>
    <col min="510" max="510" width="12" style="188" customWidth="1"/>
    <col min="511" max="511" width="11.5703125" style="188" customWidth="1"/>
    <col min="512" max="512" width="12.28515625" style="188" customWidth="1"/>
    <col min="513" max="513" width="26.140625" style="188" customWidth="1"/>
    <col min="514" max="763" width="11.42578125" style="188"/>
    <col min="764" max="764" width="21.140625" style="188" customWidth="1"/>
    <col min="765" max="765" width="14.140625" style="188" customWidth="1"/>
    <col min="766" max="766" width="12" style="188" customWidth="1"/>
    <col min="767" max="767" width="11.5703125" style="188" customWidth="1"/>
    <col min="768" max="768" width="12.28515625" style="188" customWidth="1"/>
    <col min="769" max="769" width="26.140625" style="188" customWidth="1"/>
    <col min="770" max="1019" width="11.42578125" style="188"/>
    <col min="1020" max="1020" width="21.140625" style="188" customWidth="1"/>
    <col min="1021" max="1021" width="14.140625" style="188" customWidth="1"/>
    <col min="1022" max="1022" width="12" style="188" customWidth="1"/>
    <col min="1023" max="1023" width="11.5703125" style="188" customWidth="1"/>
    <col min="1024" max="1024" width="12.28515625" style="188" customWidth="1"/>
    <col min="1025" max="1025" width="26.140625" style="188" customWidth="1"/>
    <col min="1026" max="1275" width="11.42578125" style="188"/>
    <col min="1276" max="1276" width="21.140625" style="188" customWidth="1"/>
    <col min="1277" max="1277" width="14.140625" style="188" customWidth="1"/>
    <col min="1278" max="1278" width="12" style="188" customWidth="1"/>
    <col min="1279" max="1279" width="11.5703125" style="188" customWidth="1"/>
    <col min="1280" max="1280" width="12.28515625" style="188" customWidth="1"/>
    <col min="1281" max="1281" width="26.140625" style="188" customWidth="1"/>
    <col min="1282" max="1531" width="11.42578125" style="188"/>
    <col min="1532" max="1532" width="21.140625" style="188" customWidth="1"/>
    <col min="1533" max="1533" width="14.140625" style="188" customWidth="1"/>
    <col min="1534" max="1534" width="12" style="188" customWidth="1"/>
    <col min="1535" max="1535" width="11.5703125" style="188" customWidth="1"/>
    <col min="1536" max="1536" width="12.28515625" style="188" customWidth="1"/>
    <col min="1537" max="1537" width="26.140625" style="188" customWidth="1"/>
    <col min="1538" max="1787" width="11.42578125" style="188"/>
    <col min="1788" max="1788" width="21.140625" style="188" customWidth="1"/>
    <col min="1789" max="1789" width="14.140625" style="188" customWidth="1"/>
    <col min="1790" max="1790" width="12" style="188" customWidth="1"/>
    <col min="1791" max="1791" width="11.5703125" style="188" customWidth="1"/>
    <col min="1792" max="1792" width="12.28515625" style="188" customWidth="1"/>
    <col min="1793" max="1793" width="26.140625" style="188" customWidth="1"/>
    <col min="1794" max="2043" width="11.42578125" style="188"/>
    <col min="2044" max="2044" width="21.140625" style="188" customWidth="1"/>
    <col min="2045" max="2045" width="14.140625" style="188" customWidth="1"/>
    <col min="2046" max="2046" width="12" style="188" customWidth="1"/>
    <col min="2047" max="2047" width="11.5703125" style="188" customWidth="1"/>
    <col min="2048" max="2048" width="12.28515625" style="188" customWidth="1"/>
    <col min="2049" max="2049" width="26.140625" style="188" customWidth="1"/>
    <col min="2050" max="2299" width="11.42578125" style="188"/>
    <col min="2300" max="2300" width="21.140625" style="188" customWidth="1"/>
    <col min="2301" max="2301" width="14.140625" style="188" customWidth="1"/>
    <col min="2302" max="2302" width="12" style="188" customWidth="1"/>
    <col min="2303" max="2303" width="11.5703125" style="188" customWidth="1"/>
    <col min="2304" max="2304" width="12.28515625" style="188" customWidth="1"/>
    <col min="2305" max="2305" width="26.140625" style="188" customWidth="1"/>
    <col min="2306" max="2555" width="11.42578125" style="188"/>
    <col min="2556" max="2556" width="21.140625" style="188" customWidth="1"/>
    <col min="2557" max="2557" width="14.140625" style="188" customWidth="1"/>
    <col min="2558" max="2558" width="12" style="188" customWidth="1"/>
    <col min="2559" max="2559" width="11.5703125" style="188" customWidth="1"/>
    <col min="2560" max="2560" width="12.28515625" style="188" customWidth="1"/>
    <col min="2561" max="2561" width="26.140625" style="188" customWidth="1"/>
    <col min="2562" max="2811" width="11.42578125" style="188"/>
    <col min="2812" max="2812" width="21.140625" style="188" customWidth="1"/>
    <col min="2813" max="2813" width="14.140625" style="188" customWidth="1"/>
    <col min="2814" max="2814" width="12" style="188" customWidth="1"/>
    <col min="2815" max="2815" width="11.5703125" style="188" customWidth="1"/>
    <col min="2816" max="2816" width="12.28515625" style="188" customWidth="1"/>
    <col min="2817" max="2817" width="26.140625" style="188" customWidth="1"/>
    <col min="2818" max="3067" width="11.42578125" style="188"/>
    <col min="3068" max="3068" width="21.140625" style="188" customWidth="1"/>
    <col min="3069" max="3069" width="14.140625" style="188" customWidth="1"/>
    <col min="3070" max="3070" width="12" style="188" customWidth="1"/>
    <col min="3071" max="3071" width="11.5703125" style="188" customWidth="1"/>
    <col min="3072" max="3072" width="12.28515625" style="188" customWidth="1"/>
    <col min="3073" max="3073" width="26.140625" style="188" customWidth="1"/>
    <col min="3074" max="3323" width="11.42578125" style="188"/>
    <col min="3324" max="3324" width="21.140625" style="188" customWidth="1"/>
    <col min="3325" max="3325" width="14.140625" style="188" customWidth="1"/>
    <col min="3326" max="3326" width="12" style="188" customWidth="1"/>
    <col min="3327" max="3327" width="11.5703125" style="188" customWidth="1"/>
    <col min="3328" max="3328" width="12.28515625" style="188" customWidth="1"/>
    <col min="3329" max="3329" width="26.140625" style="188" customWidth="1"/>
    <col min="3330" max="3579" width="11.42578125" style="188"/>
    <col min="3580" max="3580" width="21.140625" style="188" customWidth="1"/>
    <col min="3581" max="3581" width="14.140625" style="188" customWidth="1"/>
    <col min="3582" max="3582" width="12" style="188" customWidth="1"/>
    <col min="3583" max="3583" width="11.5703125" style="188" customWidth="1"/>
    <col min="3584" max="3584" width="12.28515625" style="188" customWidth="1"/>
    <col min="3585" max="3585" width="26.140625" style="188" customWidth="1"/>
    <col min="3586" max="3835" width="11.42578125" style="188"/>
    <col min="3836" max="3836" width="21.140625" style="188" customWidth="1"/>
    <col min="3837" max="3837" width="14.140625" style="188" customWidth="1"/>
    <col min="3838" max="3838" width="12" style="188" customWidth="1"/>
    <col min="3839" max="3839" width="11.5703125" style="188" customWidth="1"/>
    <col min="3840" max="3840" width="12.28515625" style="188" customWidth="1"/>
    <col min="3841" max="3841" width="26.140625" style="188" customWidth="1"/>
    <col min="3842" max="4091" width="11.42578125" style="188"/>
    <col min="4092" max="4092" width="21.140625" style="188" customWidth="1"/>
    <col min="4093" max="4093" width="14.140625" style="188" customWidth="1"/>
    <col min="4094" max="4094" width="12" style="188" customWidth="1"/>
    <col min="4095" max="4095" width="11.5703125" style="188" customWidth="1"/>
    <col min="4096" max="4096" width="12.28515625" style="188" customWidth="1"/>
    <col min="4097" max="4097" width="26.140625" style="188" customWidth="1"/>
    <col min="4098" max="4347" width="11.42578125" style="188"/>
    <col min="4348" max="4348" width="21.140625" style="188" customWidth="1"/>
    <col min="4349" max="4349" width="14.140625" style="188" customWidth="1"/>
    <col min="4350" max="4350" width="12" style="188" customWidth="1"/>
    <col min="4351" max="4351" width="11.5703125" style="188" customWidth="1"/>
    <col min="4352" max="4352" width="12.28515625" style="188" customWidth="1"/>
    <col min="4353" max="4353" width="26.140625" style="188" customWidth="1"/>
    <col min="4354" max="4603" width="11.42578125" style="188"/>
    <col min="4604" max="4604" width="21.140625" style="188" customWidth="1"/>
    <col min="4605" max="4605" width="14.140625" style="188" customWidth="1"/>
    <col min="4606" max="4606" width="12" style="188" customWidth="1"/>
    <col min="4607" max="4607" width="11.5703125" style="188" customWidth="1"/>
    <col min="4608" max="4608" width="12.28515625" style="188" customWidth="1"/>
    <col min="4609" max="4609" width="26.140625" style="188" customWidth="1"/>
    <col min="4610" max="4859" width="11.42578125" style="188"/>
    <col min="4860" max="4860" width="21.140625" style="188" customWidth="1"/>
    <col min="4861" max="4861" width="14.140625" style="188" customWidth="1"/>
    <col min="4862" max="4862" width="12" style="188" customWidth="1"/>
    <col min="4863" max="4863" width="11.5703125" style="188" customWidth="1"/>
    <col min="4864" max="4864" width="12.28515625" style="188" customWidth="1"/>
    <col min="4865" max="4865" width="26.140625" style="188" customWidth="1"/>
    <col min="4866" max="5115" width="11.42578125" style="188"/>
    <col min="5116" max="5116" width="21.140625" style="188" customWidth="1"/>
    <col min="5117" max="5117" width="14.140625" style="188" customWidth="1"/>
    <col min="5118" max="5118" width="12" style="188" customWidth="1"/>
    <col min="5119" max="5119" width="11.5703125" style="188" customWidth="1"/>
    <col min="5120" max="5120" width="12.28515625" style="188" customWidth="1"/>
    <col min="5121" max="5121" width="26.140625" style="188" customWidth="1"/>
    <col min="5122" max="5371" width="11.42578125" style="188"/>
    <col min="5372" max="5372" width="21.140625" style="188" customWidth="1"/>
    <col min="5373" max="5373" width="14.140625" style="188" customWidth="1"/>
    <col min="5374" max="5374" width="12" style="188" customWidth="1"/>
    <col min="5375" max="5375" width="11.5703125" style="188" customWidth="1"/>
    <col min="5376" max="5376" width="12.28515625" style="188" customWidth="1"/>
    <col min="5377" max="5377" width="26.140625" style="188" customWidth="1"/>
    <col min="5378" max="5627" width="11.42578125" style="188"/>
    <col min="5628" max="5628" width="21.140625" style="188" customWidth="1"/>
    <col min="5629" max="5629" width="14.140625" style="188" customWidth="1"/>
    <col min="5630" max="5630" width="12" style="188" customWidth="1"/>
    <col min="5631" max="5631" width="11.5703125" style="188" customWidth="1"/>
    <col min="5632" max="5632" width="12.28515625" style="188" customWidth="1"/>
    <col min="5633" max="5633" width="26.140625" style="188" customWidth="1"/>
    <col min="5634" max="5883" width="11.42578125" style="188"/>
    <col min="5884" max="5884" width="21.140625" style="188" customWidth="1"/>
    <col min="5885" max="5885" width="14.140625" style="188" customWidth="1"/>
    <col min="5886" max="5886" width="12" style="188" customWidth="1"/>
    <col min="5887" max="5887" width="11.5703125" style="188" customWidth="1"/>
    <col min="5888" max="5888" width="12.28515625" style="188" customWidth="1"/>
    <col min="5889" max="5889" width="26.140625" style="188" customWidth="1"/>
    <col min="5890" max="6139" width="11.42578125" style="188"/>
    <col min="6140" max="6140" width="21.140625" style="188" customWidth="1"/>
    <col min="6141" max="6141" width="14.140625" style="188" customWidth="1"/>
    <col min="6142" max="6142" width="12" style="188" customWidth="1"/>
    <col min="6143" max="6143" width="11.5703125" style="188" customWidth="1"/>
    <col min="6144" max="6144" width="12.28515625" style="188" customWidth="1"/>
    <col min="6145" max="6145" width="26.140625" style="188" customWidth="1"/>
    <col min="6146" max="6395" width="11.42578125" style="188"/>
    <col min="6396" max="6396" width="21.140625" style="188" customWidth="1"/>
    <col min="6397" max="6397" width="14.140625" style="188" customWidth="1"/>
    <col min="6398" max="6398" width="12" style="188" customWidth="1"/>
    <col min="6399" max="6399" width="11.5703125" style="188" customWidth="1"/>
    <col min="6400" max="6400" width="12.28515625" style="188" customWidth="1"/>
    <col min="6401" max="6401" width="26.140625" style="188" customWidth="1"/>
    <col min="6402" max="6651" width="11.42578125" style="188"/>
    <col min="6652" max="6652" width="21.140625" style="188" customWidth="1"/>
    <col min="6653" max="6653" width="14.140625" style="188" customWidth="1"/>
    <col min="6654" max="6654" width="12" style="188" customWidth="1"/>
    <col min="6655" max="6655" width="11.5703125" style="188" customWidth="1"/>
    <col min="6656" max="6656" width="12.28515625" style="188" customWidth="1"/>
    <col min="6657" max="6657" width="26.140625" style="188" customWidth="1"/>
    <col min="6658" max="6907" width="11.42578125" style="188"/>
    <col min="6908" max="6908" width="21.140625" style="188" customWidth="1"/>
    <col min="6909" max="6909" width="14.140625" style="188" customWidth="1"/>
    <col min="6910" max="6910" width="12" style="188" customWidth="1"/>
    <col min="6911" max="6911" width="11.5703125" style="188" customWidth="1"/>
    <col min="6912" max="6912" width="12.28515625" style="188" customWidth="1"/>
    <col min="6913" max="6913" width="26.140625" style="188" customWidth="1"/>
    <col min="6914" max="7163" width="11.42578125" style="188"/>
    <col min="7164" max="7164" width="21.140625" style="188" customWidth="1"/>
    <col min="7165" max="7165" width="14.140625" style="188" customWidth="1"/>
    <col min="7166" max="7166" width="12" style="188" customWidth="1"/>
    <col min="7167" max="7167" width="11.5703125" style="188" customWidth="1"/>
    <col min="7168" max="7168" width="12.28515625" style="188" customWidth="1"/>
    <col min="7169" max="7169" width="26.140625" style="188" customWidth="1"/>
    <col min="7170" max="7419" width="11.42578125" style="188"/>
    <col min="7420" max="7420" width="21.140625" style="188" customWidth="1"/>
    <col min="7421" max="7421" width="14.140625" style="188" customWidth="1"/>
    <col min="7422" max="7422" width="12" style="188" customWidth="1"/>
    <col min="7423" max="7423" width="11.5703125" style="188" customWidth="1"/>
    <col min="7424" max="7424" width="12.28515625" style="188" customWidth="1"/>
    <col min="7425" max="7425" width="26.140625" style="188" customWidth="1"/>
    <col min="7426" max="7675" width="11.42578125" style="188"/>
    <col min="7676" max="7676" width="21.140625" style="188" customWidth="1"/>
    <col min="7677" max="7677" width="14.140625" style="188" customWidth="1"/>
    <col min="7678" max="7678" width="12" style="188" customWidth="1"/>
    <col min="7679" max="7679" width="11.5703125" style="188" customWidth="1"/>
    <col min="7680" max="7680" width="12.28515625" style="188" customWidth="1"/>
    <col min="7681" max="7681" width="26.140625" style="188" customWidth="1"/>
    <col min="7682" max="7931" width="11.42578125" style="188"/>
    <col min="7932" max="7932" width="21.140625" style="188" customWidth="1"/>
    <col min="7933" max="7933" width="14.140625" style="188" customWidth="1"/>
    <col min="7934" max="7934" width="12" style="188" customWidth="1"/>
    <col min="7935" max="7935" width="11.5703125" style="188" customWidth="1"/>
    <col min="7936" max="7936" width="12.28515625" style="188" customWidth="1"/>
    <col min="7937" max="7937" width="26.140625" style="188" customWidth="1"/>
    <col min="7938" max="8187" width="11.42578125" style="188"/>
    <col min="8188" max="8188" width="21.140625" style="188" customWidth="1"/>
    <col min="8189" max="8189" width="14.140625" style="188" customWidth="1"/>
    <col min="8190" max="8190" width="12" style="188" customWidth="1"/>
    <col min="8191" max="8191" width="11.5703125" style="188" customWidth="1"/>
    <col min="8192" max="8192" width="12.28515625" style="188" customWidth="1"/>
    <col min="8193" max="8193" width="26.140625" style="188" customWidth="1"/>
    <col min="8194" max="8443" width="11.42578125" style="188"/>
    <col min="8444" max="8444" width="21.140625" style="188" customWidth="1"/>
    <col min="8445" max="8445" width="14.140625" style="188" customWidth="1"/>
    <col min="8446" max="8446" width="12" style="188" customWidth="1"/>
    <col min="8447" max="8447" width="11.5703125" style="188" customWidth="1"/>
    <col min="8448" max="8448" width="12.28515625" style="188" customWidth="1"/>
    <col min="8449" max="8449" width="26.140625" style="188" customWidth="1"/>
    <col min="8450" max="8699" width="11.42578125" style="188"/>
    <col min="8700" max="8700" width="21.140625" style="188" customWidth="1"/>
    <col min="8701" max="8701" width="14.140625" style="188" customWidth="1"/>
    <col min="8702" max="8702" width="12" style="188" customWidth="1"/>
    <col min="8703" max="8703" width="11.5703125" style="188" customWidth="1"/>
    <col min="8704" max="8704" width="12.28515625" style="188" customWidth="1"/>
    <col min="8705" max="8705" width="26.140625" style="188" customWidth="1"/>
    <col min="8706" max="8955" width="11.42578125" style="188"/>
    <col min="8956" max="8956" width="21.140625" style="188" customWidth="1"/>
    <col min="8957" max="8957" width="14.140625" style="188" customWidth="1"/>
    <col min="8958" max="8958" width="12" style="188" customWidth="1"/>
    <col min="8959" max="8959" width="11.5703125" style="188" customWidth="1"/>
    <col min="8960" max="8960" width="12.28515625" style="188" customWidth="1"/>
    <col min="8961" max="8961" width="26.140625" style="188" customWidth="1"/>
    <col min="8962" max="9211" width="11.42578125" style="188"/>
    <col min="9212" max="9212" width="21.140625" style="188" customWidth="1"/>
    <col min="9213" max="9213" width="14.140625" style="188" customWidth="1"/>
    <col min="9214" max="9214" width="12" style="188" customWidth="1"/>
    <col min="9215" max="9215" width="11.5703125" style="188" customWidth="1"/>
    <col min="9216" max="9216" width="12.28515625" style="188" customWidth="1"/>
    <col min="9217" max="9217" width="26.140625" style="188" customWidth="1"/>
    <col min="9218" max="9467" width="11.42578125" style="188"/>
    <col min="9468" max="9468" width="21.140625" style="188" customWidth="1"/>
    <col min="9469" max="9469" width="14.140625" style="188" customWidth="1"/>
    <col min="9470" max="9470" width="12" style="188" customWidth="1"/>
    <col min="9471" max="9471" width="11.5703125" style="188" customWidth="1"/>
    <col min="9472" max="9472" width="12.28515625" style="188" customWidth="1"/>
    <col min="9473" max="9473" width="26.140625" style="188" customWidth="1"/>
    <col min="9474" max="9723" width="11.42578125" style="188"/>
    <col min="9724" max="9724" width="21.140625" style="188" customWidth="1"/>
    <col min="9725" max="9725" width="14.140625" style="188" customWidth="1"/>
    <col min="9726" max="9726" width="12" style="188" customWidth="1"/>
    <col min="9727" max="9727" width="11.5703125" style="188" customWidth="1"/>
    <col min="9728" max="9728" width="12.28515625" style="188" customWidth="1"/>
    <col min="9729" max="9729" width="26.140625" style="188" customWidth="1"/>
    <col min="9730" max="9979" width="11.42578125" style="188"/>
    <col min="9980" max="9980" width="21.140625" style="188" customWidth="1"/>
    <col min="9981" max="9981" width="14.140625" style="188" customWidth="1"/>
    <col min="9982" max="9982" width="12" style="188" customWidth="1"/>
    <col min="9983" max="9983" width="11.5703125" style="188" customWidth="1"/>
    <col min="9984" max="9984" width="12.28515625" style="188" customWidth="1"/>
    <col min="9985" max="9985" width="26.140625" style="188" customWidth="1"/>
    <col min="9986" max="10235" width="11.42578125" style="188"/>
    <col min="10236" max="10236" width="21.140625" style="188" customWidth="1"/>
    <col min="10237" max="10237" width="14.140625" style="188" customWidth="1"/>
    <col min="10238" max="10238" width="12" style="188" customWidth="1"/>
    <col min="10239" max="10239" width="11.5703125" style="188" customWidth="1"/>
    <col min="10240" max="10240" width="12.28515625" style="188" customWidth="1"/>
    <col min="10241" max="10241" width="26.140625" style="188" customWidth="1"/>
    <col min="10242" max="10491" width="11.42578125" style="188"/>
    <col min="10492" max="10492" width="21.140625" style="188" customWidth="1"/>
    <col min="10493" max="10493" width="14.140625" style="188" customWidth="1"/>
    <col min="10494" max="10494" width="12" style="188" customWidth="1"/>
    <col min="10495" max="10495" width="11.5703125" style="188" customWidth="1"/>
    <col min="10496" max="10496" width="12.28515625" style="188" customWidth="1"/>
    <col min="10497" max="10497" width="26.140625" style="188" customWidth="1"/>
    <col min="10498" max="10747" width="11.42578125" style="188"/>
    <col min="10748" max="10748" width="21.140625" style="188" customWidth="1"/>
    <col min="10749" max="10749" width="14.140625" style="188" customWidth="1"/>
    <col min="10750" max="10750" width="12" style="188" customWidth="1"/>
    <col min="10751" max="10751" width="11.5703125" style="188" customWidth="1"/>
    <col min="10752" max="10752" width="12.28515625" style="188" customWidth="1"/>
    <col min="10753" max="10753" width="26.140625" style="188" customWidth="1"/>
    <col min="10754" max="11003" width="11.42578125" style="188"/>
    <col min="11004" max="11004" width="21.140625" style="188" customWidth="1"/>
    <col min="11005" max="11005" width="14.140625" style="188" customWidth="1"/>
    <col min="11006" max="11006" width="12" style="188" customWidth="1"/>
    <col min="11007" max="11007" width="11.5703125" style="188" customWidth="1"/>
    <col min="11008" max="11008" width="12.28515625" style="188" customWidth="1"/>
    <col min="11009" max="11009" width="26.140625" style="188" customWidth="1"/>
    <col min="11010" max="11259" width="11.42578125" style="188"/>
    <col min="11260" max="11260" width="21.140625" style="188" customWidth="1"/>
    <col min="11261" max="11261" width="14.140625" style="188" customWidth="1"/>
    <col min="11262" max="11262" width="12" style="188" customWidth="1"/>
    <col min="11263" max="11263" width="11.5703125" style="188" customWidth="1"/>
    <col min="11264" max="11264" width="12.28515625" style="188" customWidth="1"/>
    <col min="11265" max="11265" width="26.140625" style="188" customWidth="1"/>
    <col min="11266" max="11515" width="11.42578125" style="188"/>
    <col min="11516" max="11516" width="21.140625" style="188" customWidth="1"/>
    <col min="11517" max="11517" width="14.140625" style="188" customWidth="1"/>
    <col min="11518" max="11518" width="12" style="188" customWidth="1"/>
    <col min="11519" max="11519" width="11.5703125" style="188" customWidth="1"/>
    <col min="11520" max="11520" width="12.28515625" style="188" customWidth="1"/>
    <col min="11521" max="11521" width="26.140625" style="188" customWidth="1"/>
    <col min="11522" max="11771" width="11.42578125" style="188"/>
    <col min="11772" max="11772" width="21.140625" style="188" customWidth="1"/>
    <col min="11773" max="11773" width="14.140625" style="188" customWidth="1"/>
    <col min="11774" max="11774" width="12" style="188" customWidth="1"/>
    <col min="11775" max="11775" width="11.5703125" style="188" customWidth="1"/>
    <col min="11776" max="11776" width="12.28515625" style="188" customWidth="1"/>
    <col min="11777" max="11777" width="26.140625" style="188" customWidth="1"/>
    <col min="11778" max="12027" width="11.42578125" style="188"/>
    <col min="12028" max="12028" width="21.140625" style="188" customWidth="1"/>
    <col min="12029" max="12029" width="14.140625" style="188" customWidth="1"/>
    <col min="12030" max="12030" width="12" style="188" customWidth="1"/>
    <col min="12031" max="12031" width="11.5703125" style="188" customWidth="1"/>
    <col min="12032" max="12032" width="12.28515625" style="188" customWidth="1"/>
    <col min="12033" max="12033" width="26.140625" style="188" customWidth="1"/>
    <col min="12034" max="12283" width="11.42578125" style="188"/>
    <col min="12284" max="12284" width="21.140625" style="188" customWidth="1"/>
    <col min="12285" max="12285" width="14.140625" style="188" customWidth="1"/>
    <col min="12286" max="12286" width="12" style="188" customWidth="1"/>
    <col min="12287" max="12287" width="11.5703125" style="188" customWidth="1"/>
    <col min="12288" max="12288" width="12.28515625" style="188" customWidth="1"/>
    <col min="12289" max="12289" width="26.140625" style="188" customWidth="1"/>
    <col min="12290" max="12539" width="11.42578125" style="188"/>
    <col min="12540" max="12540" width="21.140625" style="188" customWidth="1"/>
    <col min="12541" max="12541" width="14.140625" style="188" customWidth="1"/>
    <col min="12542" max="12542" width="12" style="188" customWidth="1"/>
    <col min="12543" max="12543" width="11.5703125" style="188" customWidth="1"/>
    <col min="12544" max="12544" width="12.28515625" style="188" customWidth="1"/>
    <col min="12545" max="12545" width="26.140625" style="188" customWidth="1"/>
    <col min="12546" max="12795" width="11.42578125" style="188"/>
    <col min="12796" max="12796" width="21.140625" style="188" customWidth="1"/>
    <col min="12797" max="12797" width="14.140625" style="188" customWidth="1"/>
    <col min="12798" max="12798" width="12" style="188" customWidth="1"/>
    <col min="12799" max="12799" width="11.5703125" style="188" customWidth="1"/>
    <col min="12800" max="12800" width="12.28515625" style="188" customWidth="1"/>
    <col min="12801" max="12801" width="26.140625" style="188" customWidth="1"/>
    <col min="12802" max="13051" width="11.42578125" style="188"/>
    <col min="13052" max="13052" width="21.140625" style="188" customWidth="1"/>
    <col min="13053" max="13053" width="14.140625" style="188" customWidth="1"/>
    <col min="13054" max="13054" width="12" style="188" customWidth="1"/>
    <col min="13055" max="13055" width="11.5703125" style="188" customWidth="1"/>
    <col min="13056" max="13056" width="12.28515625" style="188" customWidth="1"/>
    <col min="13057" max="13057" width="26.140625" style="188" customWidth="1"/>
    <col min="13058" max="13307" width="11.42578125" style="188"/>
    <col min="13308" max="13308" width="21.140625" style="188" customWidth="1"/>
    <col min="13309" max="13309" width="14.140625" style="188" customWidth="1"/>
    <col min="13310" max="13310" width="12" style="188" customWidth="1"/>
    <col min="13311" max="13311" width="11.5703125" style="188" customWidth="1"/>
    <col min="13312" max="13312" width="12.28515625" style="188" customWidth="1"/>
    <col min="13313" max="13313" width="26.140625" style="188" customWidth="1"/>
    <col min="13314" max="13563" width="11.42578125" style="188"/>
    <col min="13564" max="13564" width="21.140625" style="188" customWidth="1"/>
    <col min="13565" max="13565" width="14.140625" style="188" customWidth="1"/>
    <col min="13566" max="13566" width="12" style="188" customWidth="1"/>
    <col min="13567" max="13567" width="11.5703125" style="188" customWidth="1"/>
    <col min="13568" max="13568" width="12.28515625" style="188" customWidth="1"/>
    <col min="13569" max="13569" width="26.140625" style="188" customWidth="1"/>
    <col min="13570" max="13819" width="11.42578125" style="188"/>
    <col min="13820" max="13820" width="21.140625" style="188" customWidth="1"/>
    <col min="13821" max="13821" width="14.140625" style="188" customWidth="1"/>
    <col min="13822" max="13822" width="12" style="188" customWidth="1"/>
    <col min="13823" max="13823" width="11.5703125" style="188" customWidth="1"/>
    <col min="13824" max="13824" width="12.28515625" style="188" customWidth="1"/>
    <col min="13825" max="13825" width="26.140625" style="188" customWidth="1"/>
    <col min="13826" max="14075" width="11.42578125" style="188"/>
    <col min="14076" max="14076" width="21.140625" style="188" customWidth="1"/>
    <col min="14077" max="14077" width="14.140625" style="188" customWidth="1"/>
    <col min="14078" max="14078" width="12" style="188" customWidth="1"/>
    <col min="14079" max="14079" width="11.5703125" style="188" customWidth="1"/>
    <col min="14080" max="14080" width="12.28515625" style="188" customWidth="1"/>
    <col min="14081" max="14081" width="26.140625" style="188" customWidth="1"/>
    <col min="14082" max="14331" width="11.42578125" style="188"/>
    <col min="14332" max="14332" width="21.140625" style="188" customWidth="1"/>
    <col min="14333" max="14333" width="14.140625" style="188" customWidth="1"/>
    <col min="14334" max="14334" width="12" style="188" customWidth="1"/>
    <col min="14335" max="14335" width="11.5703125" style="188" customWidth="1"/>
    <col min="14336" max="14336" width="12.28515625" style="188" customWidth="1"/>
    <col min="14337" max="14337" width="26.140625" style="188" customWidth="1"/>
    <col min="14338" max="14587" width="11.42578125" style="188"/>
    <col min="14588" max="14588" width="21.140625" style="188" customWidth="1"/>
    <col min="14589" max="14589" width="14.140625" style="188" customWidth="1"/>
    <col min="14590" max="14590" width="12" style="188" customWidth="1"/>
    <col min="14591" max="14591" width="11.5703125" style="188" customWidth="1"/>
    <col min="14592" max="14592" width="12.28515625" style="188" customWidth="1"/>
    <col min="14593" max="14593" width="26.140625" style="188" customWidth="1"/>
    <col min="14594" max="14843" width="11.42578125" style="188"/>
    <col min="14844" max="14844" width="21.140625" style="188" customWidth="1"/>
    <col min="14845" max="14845" width="14.140625" style="188" customWidth="1"/>
    <col min="14846" max="14846" width="12" style="188" customWidth="1"/>
    <col min="14847" max="14847" width="11.5703125" style="188" customWidth="1"/>
    <col min="14848" max="14848" width="12.28515625" style="188" customWidth="1"/>
    <col min="14849" max="14849" width="26.140625" style="188" customWidth="1"/>
    <col min="14850" max="15099" width="11.42578125" style="188"/>
    <col min="15100" max="15100" width="21.140625" style="188" customWidth="1"/>
    <col min="15101" max="15101" width="14.140625" style="188" customWidth="1"/>
    <col min="15102" max="15102" width="12" style="188" customWidth="1"/>
    <col min="15103" max="15103" width="11.5703125" style="188" customWidth="1"/>
    <col min="15104" max="15104" width="12.28515625" style="188" customWidth="1"/>
    <col min="15105" max="15105" width="26.140625" style="188" customWidth="1"/>
    <col min="15106" max="15355" width="11.42578125" style="188"/>
    <col min="15356" max="15356" width="21.140625" style="188" customWidth="1"/>
    <col min="15357" max="15357" width="14.140625" style="188" customWidth="1"/>
    <col min="15358" max="15358" width="12" style="188" customWidth="1"/>
    <col min="15359" max="15359" width="11.5703125" style="188" customWidth="1"/>
    <col min="15360" max="15360" width="12.28515625" style="188" customWidth="1"/>
    <col min="15361" max="15361" width="26.140625" style="188" customWidth="1"/>
    <col min="15362" max="15611" width="11.42578125" style="188"/>
    <col min="15612" max="15612" width="21.140625" style="188" customWidth="1"/>
    <col min="15613" max="15613" width="14.140625" style="188" customWidth="1"/>
    <col min="15614" max="15614" width="12" style="188" customWidth="1"/>
    <col min="15615" max="15615" width="11.5703125" style="188" customWidth="1"/>
    <col min="15616" max="15616" width="12.28515625" style="188" customWidth="1"/>
    <col min="15617" max="15617" width="26.140625" style="188" customWidth="1"/>
    <col min="15618" max="15867" width="11.42578125" style="188"/>
    <col min="15868" max="15868" width="21.140625" style="188" customWidth="1"/>
    <col min="15869" max="15869" width="14.140625" style="188" customWidth="1"/>
    <col min="15870" max="15870" width="12" style="188" customWidth="1"/>
    <col min="15871" max="15871" width="11.5703125" style="188" customWidth="1"/>
    <col min="15872" max="15872" width="12.28515625" style="188" customWidth="1"/>
    <col min="15873" max="15873" width="26.140625" style="188" customWidth="1"/>
    <col min="15874" max="16123" width="11.42578125" style="188"/>
    <col min="16124" max="16124" width="21.140625" style="188" customWidth="1"/>
    <col min="16125" max="16125" width="14.140625" style="188" customWidth="1"/>
    <col min="16126" max="16126" width="12" style="188" customWidth="1"/>
    <col min="16127" max="16127" width="11.5703125" style="188" customWidth="1"/>
    <col min="16128" max="16128" width="12.28515625" style="188" customWidth="1"/>
    <col min="16129" max="16129" width="26.140625" style="188" customWidth="1"/>
    <col min="16130" max="16384" width="11.42578125" style="188"/>
  </cols>
  <sheetData>
    <row r="1" spans="1:4">
      <c r="A1" s="20"/>
      <c r="B1" s="21"/>
      <c r="C1" s="20"/>
      <c r="D1" s="20"/>
    </row>
    <row r="2" spans="1:4">
      <c r="A2" s="20"/>
      <c r="B2" s="21"/>
      <c r="C2" s="20"/>
      <c r="D2" s="20"/>
    </row>
    <row r="3" spans="1:4">
      <c r="A3" s="20"/>
      <c r="B3" s="19"/>
      <c r="C3" s="18"/>
      <c r="D3" s="18"/>
    </row>
    <row r="4" spans="1:4">
      <c r="A4" s="761"/>
      <c r="B4" s="761"/>
      <c r="C4" s="761"/>
      <c r="D4" s="761"/>
    </row>
    <row r="5" spans="1:4">
      <c r="A5" s="187"/>
      <c r="B5" s="187"/>
      <c r="C5" s="187"/>
      <c r="D5" s="187"/>
    </row>
    <row r="6" spans="1:4" ht="17.25" customHeight="1">
      <c r="A6" s="792" t="s">
        <v>199</v>
      </c>
      <c r="B6" s="792"/>
      <c r="C6" s="792"/>
      <c r="D6" s="792"/>
    </row>
    <row r="7" spans="1:4" ht="8.25" customHeight="1">
      <c r="A7" s="189"/>
      <c r="B7" s="189"/>
      <c r="C7" s="189"/>
      <c r="D7" s="189"/>
    </row>
    <row r="8" spans="1:4" ht="15" customHeight="1">
      <c r="A8" s="190"/>
      <c r="B8" s="190"/>
      <c r="C8" s="191"/>
      <c r="D8" s="191"/>
    </row>
    <row r="9" spans="1:4" ht="24" customHeight="1">
      <c r="A9" s="793" t="s">
        <v>62</v>
      </c>
      <c r="B9" s="795" t="s">
        <v>200</v>
      </c>
    </row>
    <row r="10" spans="1:4" ht="24" customHeight="1">
      <c r="A10" s="794"/>
      <c r="B10" s="796"/>
    </row>
    <row r="11" spans="1:4" ht="10.5" customHeight="1">
      <c r="A11" s="190"/>
      <c r="B11" s="190"/>
      <c r="C11" s="191"/>
      <c r="D11" s="191"/>
    </row>
    <row r="12" spans="1:4" ht="46.5" customHeight="1">
      <c r="A12" s="192" t="s">
        <v>61</v>
      </c>
      <c r="B12" s="193" t="s">
        <v>59</v>
      </c>
      <c r="C12" s="193" t="s">
        <v>201</v>
      </c>
      <c r="D12" s="192" t="s">
        <v>200</v>
      </c>
    </row>
    <row r="13" spans="1:4" ht="15.75" customHeight="1">
      <c r="A13" s="194" t="s">
        <v>8</v>
      </c>
      <c r="B13" s="195">
        <f>SUM(B14:B45)</f>
        <v>307921</v>
      </c>
      <c r="C13" s="195">
        <f>SUM(C14:C45)</f>
        <v>31861</v>
      </c>
      <c r="D13" s="196">
        <f t="shared" ref="D13:D45" si="0">IF(C13=0,0,(B13/C13))</f>
        <v>9.6645114717052198</v>
      </c>
    </row>
    <row r="14" spans="1:4" ht="12" customHeight="1">
      <c r="A14" s="39" t="s">
        <v>9</v>
      </c>
      <c r="B14" s="197">
        <v>4628</v>
      </c>
      <c r="C14" s="197">
        <v>429</v>
      </c>
      <c r="D14" s="198">
        <f>IF(C14=0,0,(B14/C14))</f>
        <v>10.787878787878787</v>
      </c>
    </row>
    <row r="15" spans="1:4" ht="12" customHeight="1">
      <c r="A15" s="39" t="s">
        <v>12</v>
      </c>
      <c r="B15" s="197">
        <v>8090</v>
      </c>
      <c r="C15" s="197">
        <v>749</v>
      </c>
      <c r="D15" s="198">
        <f t="shared" si="0"/>
        <v>10.801068090787718</v>
      </c>
    </row>
    <row r="16" spans="1:4" ht="12" customHeight="1">
      <c r="A16" s="39" t="s">
        <v>13</v>
      </c>
      <c r="B16" s="197">
        <v>1878</v>
      </c>
      <c r="C16" s="199">
        <v>217</v>
      </c>
      <c r="D16" s="198">
        <f t="shared" si="0"/>
        <v>8.654377880184331</v>
      </c>
    </row>
    <row r="17" spans="1:4" ht="12" customHeight="1">
      <c r="A17" s="39" t="s">
        <v>14</v>
      </c>
      <c r="B17" s="197">
        <v>1835</v>
      </c>
      <c r="C17" s="197">
        <v>331</v>
      </c>
      <c r="D17" s="198">
        <f t="shared" si="0"/>
        <v>5.5438066465256801</v>
      </c>
    </row>
    <row r="18" spans="1:4" ht="12" customHeight="1">
      <c r="A18" s="39" t="s">
        <v>15</v>
      </c>
      <c r="B18" s="197">
        <v>7553</v>
      </c>
      <c r="C18" s="197">
        <v>714</v>
      </c>
      <c r="D18" s="198">
        <f t="shared" si="0"/>
        <v>10.578431372549019</v>
      </c>
    </row>
    <row r="19" spans="1:4" ht="12" customHeight="1">
      <c r="A19" s="39" t="s">
        <v>16</v>
      </c>
      <c r="B19" s="197">
        <v>9095</v>
      </c>
      <c r="C19" s="197">
        <v>983</v>
      </c>
      <c r="D19" s="198">
        <f t="shared" si="0"/>
        <v>9.2522889114954214</v>
      </c>
    </row>
    <row r="20" spans="1:4" ht="12" customHeight="1">
      <c r="A20" s="39" t="s">
        <v>49</v>
      </c>
      <c r="B20" s="197">
        <v>9358</v>
      </c>
      <c r="C20" s="197">
        <v>1141</v>
      </c>
      <c r="D20" s="198">
        <f t="shared" si="0"/>
        <v>8.201577563540754</v>
      </c>
    </row>
    <row r="21" spans="1:4" ht="12" customHeight="1">
      <c r="A21" s="39" t="s">
        <v>18</v>
      </c>
      <c r="B21" s="197">
        <v>1986</v>
      </c>
      <c r="C21" s="197">
        <v>320</v>
      </c>
      <c r="D21" s="198">
        <f t="shared" si="0"/>
        <v>6.2062499999999998</v>
      </c>
    </row>
    <row r="22" spans="1:4" ht="12" customHeight="1">
      <c r="A22" s="39" t="s">
        <v>42</v>
      </c>
      <c r="B22" s="197">
        <v>44532</v>
      </c>
      <c r="C22" s="199">
        <v>3705</v>
      </c>
      <c r="D22" s="198">
        <f>IF(C22=0,0,(B22/C22))</f>
        <v>12.019433198380566</v>
      </c>
    </row>
    <row r="23" spans="1:4" ht="12" customHeight="1">
      <c r="A23" s="39" t="s">
        <v>19</v>
      </c>
      <c r="B23" s="197">
        <v>2142</v>
      </c>
      <c r="C23" s="197">
        <v>260</v>
      </c>
      <c r="D23" s="198">
        <f t="shared" si="0"/>
        <v>8.2384615384615376</v>
      </c>
    </row>
    <row r="24" spans="1:4" ht="12" customHeight="1">
      <c r="A24" s="39" t="s">
        <v>20</v>
      </c>
      <c r="B24" s="197">
        <v>17266</v>
      </c>
      <c r="C24" s="197">
        <v>2187</v>
      </c>
      <c r="D24" s="198">
        <f t="shared" si="0"/>
        <v>7.8948331047096483</v>
      </c>
    </row>
    <row r="25" spans="1:4" ht="12" customHeight="1">
      <c r="A25" s="39" t="s">
        <v>21</v>
      </c>
      <c r="B25" s="197">
        <v>6290</v>
      </c>
      <c r="C25" s="197">
        <v>719</v>
      </c>
      <c r="D25" s="198">
        <f t="shared" si="0"/>
        <v>8.7482614742698193</v>
      </c>
    </row>
    <row r="26" spans="1:4" ht="12" customHeight="1">
      <c r="A26" s="39" t="s">
        <v>22</v>
      </c>
      <c r="B26" s="197">
        <v>3715</v>
      </c>
      <c r="C26" s="197">
        <v>428</v>
      </c>
      <c r="D26" s="198">
        <f t="shared" si="0"/>
        <v>8.6799065420560755</v>
      </c>
    </row>
    <row r="27" spans="1:4" ht="12" customHeight="1">
      <c r="A27" s="39" t="s">
        <v>23</v>
      </c>
      <c r="B27" s="197">
        <v>14712</v>
      </c>
      <c r="C27" s="197">
        <v>2084</v>
      </c>
      <c r="D27" s="198">
        <f t="shared" si="0"/>
        <v>7.0595009596928984</v>
      </c>
    </row>
    <row r="28" spans="1:4" ht="12" customHeight="1">
      <c r="A28" s="39" t="s">
        <v>24</v>
      </c>
      <c r="B28" s="197">
        <v>48274</v>
      </c>
      <c r="C28" s="197">
        <v>4445</v>
      </c>
      <c r="D28" s="198">
        <f t="shared" si="0"/>
        <v>10.86029246344207</v>
      </c>
    </row>
    <row r="29" spans="1:4" ht="12" customHeight="1">
      <c r="A29" s="39" t="s">
        <v>48</v>
      </c>
      <c r="B29" s="197">
        <v>11186</v>
      </c>
      <c r="C29" s="197">
        <v>1204</v>
      </c>
      <c r="D29" s="198">
        <f t="shared" si="0"/>
        <v>9.2906976744186043</v>
      </c>
    </row>
    <row r="30" spans="1:4" ht="12" customHeight="1">
      <c r="A30" s="39" t="s">
        <v>26</v>
      </c>
      <c r="B30" s="197">
        <v>4719</v>
      </c>
      <c r="C30" s="197">
        <v>532</v>
      </c>
      <c r="D30" s="198">
        <f t="shared" si="0"/>
        <v>8.8703007518797001</v>
      </c>
    </row>
    <row r="31" spans="1:4" ht="12" customHeight="1">
      <c r="A31" s="39" t="s">
        <v>27</v>
      </c>
      <c r="B31" s="197">
        <v>3195</v>
      </c>
      <c r="C31" s="199">
        <v>361</v>
      </c>
      <c r="D31" s="198">
        <f t="shared" si="0"/>
        <v>8.8504155124653732</v>
      </c>
    </row>
    <row r="32" spans="1:4" ht="12" customHeight="1">
      <c r="A32" s="39" t="s">
        <v>28</v>
      </c>
      <c r="B32" s="197">
        <v>20067</v>
      </c>
      <c r="C32" s="197">
        <v>1549</v>
      </c>
      <c r="D32" s="198">
        <f t="shared" si="0"/>
        <v>12.954809554551323</v>
      </c>
    </row>
    <row r="33" spans="1:4" ht="12" customHeight="1">
      <c r="A33" s="39" t="s">
        <v>43</v>
      </c>
      <c r="B33" s="197">
        <v>6379</v>
      </c>
      <c r="C33" s="197">
        <v>637</v>
      </c>
      <c r="D33" s="198">
        <f>IF(C33=0,0,(B33/C33))</f>
        <v>10.014128728414443</v>
      </c>
    </row>
    <row r="34" spans="1:4" ht="12" customHeight="1">
      <c r="A34" s="39" t="s">
        <v>29</v>
      </c>
      <c r="B34" s="197">
        <v>7260</v>
      </c>
      <c r="C34" s="197">
        <v>1005</v>
      </c>
      <c r="D34" s="198">
        <f t="shared" si="0"/>
        <v>7.2238805970149258</v>
      </c>
    </row>
    <row r="35" spans="1:4" ht="12" customHeight="1">
      <c r="A35" s="39" t="s">
        <v>47</v>
      </c>
      <c r="B35" s="197">
        <v>3418</v>
      </c>
      <c r="C35" s="197">
        <v>449</v>
      </c>
      <c r="D35" s="198">
        <f t="shared" si="0"/>
        <v>7.6124721603563472</v>
      </c>
    </row>
    <row r="36" spans="1:4" ht="12" customHeight="1">
      <c r="A36" s="39" t="s">
        <v>31</v>
      </c>
      <c r="B36" s="197">
        <v>8129</v>
      </c>
      <c r="C36" s="199">
        <v>771</v>
      </c>
      <c r="D36" s="198">
        <f t="shared" si="0"/>
        <v>10.543450064850843</v>
      </c>
    </row>
    <row r="37" spans="1:4" ht="12" customHeight="1">
      <c r="A37" s="39" t="s">
        <v>32</v>
      </c>
      <c r="B37" s="197">
        <v>5400</v>
      </c>
      <c r="C37" s="197">
        <v>427</v>
      </c>
      <c r="D37" s="198">
        <f t="shared" si="0"/>
        <v>12.646370023419204</v>
      </c>
    </row>
    <row r="38" spans="1:4" ht="12" customHeight="1">
      <c r="A38" s="39" t="s">
        <v>33</v>
      </c>
      <c r="B38" s="197">
        <v>7854</v>
      </c>
      <c r="C38" s="197">
        <v>1117</v>
      </c>
      <c r="D38" s="198">
        <f t="shared" si="0"/>
        <v>7.0313339301700983</v>
      </c>
    </row>
    <row r="39" spans="1:4" ht="12" customHeight="1">
      <c r="A39" s="39" t="s">
        <v>34</v>
      </c>
      <c r="B39" s="197">
        <v>15385</v>
      </c>
      <c r="C39" s="197">
        <v>857</v>
      </c>
      <c r="D39" s="198">
        <f t="shared" si="0"/>
        <v>17.952158693115518</v>
      </c>
    </row>
    <row r="40" spans="1:4" ht="12" customHeight="1">
      <c r="A40" s="39" t="s">
        <v>35</v>
      </c>
      <c r="B40" s="197">
        <v>5584</v>
      </c>
      <c r="C40" s="199">
        <v>484</v>
      </c>
      <c r="D40" s="198">
        <f t="shared" si="0"/>
        <v>11.537190082644628</v>
      </c>
    </row>
    <row r="41" spans="1:4" ht="12" customHeight="1">
      <c r="A41" s="39" t="s">
        <v>36</v>
      </c>
      <c r="B41" s="197">
        <v>8929</v>
      </c>
      <c r="C41" s="199">
        <v>1077</v>
      </c>
      <c r="D41" s="198">
        <f t="shared" si="0"/>
        <v>8.290622098421542</v>
      </c>
    </row>
    <row r="42" spans="1:4" ht="12" customHeight="1">
      <c r="A42" s="39" t="s">
        <v>37</v>
      </c>
      <c r="B42" s="197">
        <v>3036</v>
      </c>
      <c r="C42" s="197">
        <v>455</v>
      </c>
      <c r="D42" s="198">
        <f t="shared" si="0"/>
        <v>6.6725274725274728</v>
      </c>
    </row>
    <row r="43" spans="1:4" ht="12" customHeight="1">
      <c r="A43" s="39" t="s">
        <v>46</v>
      </c>
      <c r="B43" s="197">
        <v>9302</v>
      </c>
      <c r="C43" s="197">
        <v>1543</v>
      </c>
      <c r="D43" s="198">
        <f t="shared" si="0"/>
        <v>6.0285158781594292</v>
      </c>
    </row>
    <row r="44" spans="1:4" ht="12" customHeight="1">
      <c r="A44" s="39" t="s">
        <v>39</v>
      </c>
      <c r="B44" s="197">
        <v>5114</v>
      </c>
      <c r="C44" s="199">
        <v>484</v>
      </c>
      <c r="D44" s="198">
        <f t="shared" si="0"/>
        <v>10.566115702479339</v>
      </c>
    </row>
    <row r="45" spans="1:4" ht="12" customHeight="1">
      <c r="A45" s="39" t="s">
        <v>40</v>
      </c>
      <c r="B45" s="197">
        <v>1610</v>
      </c>
      <c r="C45" s="197">
        <v>197</v>
      </c>
      <c r="D45" s="198">
        <f t="shared" si="0"/>
        <v>8.1725888324873104</v>
      </c>
    </row>
    <row r="46" spans="1:4">
      <c r="A46" s="200"/>
      <c r="B46" s="201"/>
      <c r="C46" s="201"/>
    </row>
    <row r="47" spans="1:4">
      <c r="A47" s="797" t="s">
        <v>45</v>
      </c>
      <c r="B47" s="798"/>
      <c r="C47" s="798"/>
      <c r="D47" s="799"/>
    </row>
    <row r="48" spans="1:4">
      <c r="A48" s="800"/>
      <c r="B48" s="801"/>
      <c r="C48" s="801"/>
      <c r="D48" s="802"/>
    </row>
    <row r="49" spans="1:4">
      <c r="A49" s="800"/>
      <c r="B49" s="801"/>
      <c r="C49" s="801"/>
      <c r="D49" s="802"/>
    </row>
    <row r="50" spans="1:4">
      <c r="A50" s="800"/>
      <c r="B50" s="801"/>
      <c r="C50" s="801"/>
      <c r="D50" s="802"/>
    </row>
    <row r="51" spans="1:4">
      <c r="A51" s="800"/>
      <c r="B51" s="801"/>
      <c r="C51" s="801"/>
      <c r="D51" s="802"/>
    </row>
    <row r="52" spans="1:4">
      <c r="A52" s="800"/>
      <c r="B52" s="801"/>
      <c r="C52" s="801"/>
      <c r="D52" s="802"/>
    </row>
    <row r="53" spans="1:4">
      <c r="A53" s="803"/>
      <c r="B53" s="804"/>
      <c r="C53" s="804"/>
      <c r="D53" s="805"/>
    </row>
  </sheetData>
  <sheetProtection selectLockedCells="1"/>
  <mergeCells count="5">
    <mergeCell ref="A4:D4"/>
    <mergeCell ref="A6:D6"/>
    <mergeCell ref="A9:A10"/>
    <mergeCell ref="B9:B10"/>
    <mergeCell ref="A47:D53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6"/>
  <dimension ref="A1:D57"/>
  <sheetViews>
    <sheetView topLeftCell="A14" workbookViewId="0">
      <selection activeCell="D16" sqref="D16"/>
    </sheetView>
  </sheetViews>
  <sheetFormatPr baseColWidth="10" defaultRowHeight="14.25"/>
  <cols>
    <col min="1" max="1" width="21.140625" style="202" customWidth="1"/>
    <col min="2" max="2" width="14.140625" style="202" customWidth="1"/>
    <col min="3" max="3" width="16.140625" style="188" customWidth="1"/>
    <col min="4" max="4" width="26.140625" style="188" customWidth="1"/>
    <col min="5" max="251" width="11.42578125" style="188"/>
    <col min="252" max="252" width="21.140625" style="188" customWidth="1"/>
    <col min="253" max="253" width="14.140625" style="188" customWidth="1"/>
    <col min="254" max="254" width="12" style="188" customWidth="1"/>
    <col min="255" max="255" width="11.5703125" style="188" customWidth="1"/>
    <col min="256" max="256" width="12.28515625" style="188" customWidth="1"/>
    <col min="257" max="257" width="26.140625" style="188" customWidth="1"/>
    <col min="258" max="507" width="11.42578125" style="188"/>
    <col min="508" max="508" width="21.140625" style="188" customWidth="1"/>
    <col min="509" max="509" width="14.140625" style="188" customWidth="1"/>
    <col min="510" max="510" width="12" style="188" customWidth="1"/>
    <col min="511" max="511" width="11.5703125" style="188" customWidth="1"/>
    <col min="512" max="512" width="12.28515625" style="188" customWidth="1"/>
    <col min="513" max="513" width="26.140625" style="188" customWidth="1"/>
    <col min="514" max="763" width="11.42578125" style="188"/>
    <col min="764" max="764" width="21.140625" style="188" customWidth="1"/>
    <col min="765" max="765" width="14.140625" style="188" customWidth="1"/>
    <col min="766" max="766" width="12" style="188" customWidth="1"/>
    <col min="767" max="767" width="11.5703125" style="188" customWidth="1"/>
    <col min="768" max="768" width="12.28515625" style="188" customWidth="1"/>
    <col min="769" max="769" width="26.140625" style="188" customWidth="1"/>
    <col min="770" max="1019" width="11.42578125" style="188"/>
    <col min="1020" max="1020" width="21.140625" style="188" customWidth="1"/>
    <col min="1021" max="1021" width="14.140625" style="188" customWidth="1"/>
    <col min="1022" max="1022" width="12" style="188" customWidth="1"/>
    <col min="1023" max="1023" width="11.5703125" style="188" customWidth="1"/>
    <col min="1024" max="1024" width="12.28515625" style="188" customWidth="1"/>
    <col min="1025" max="1025" width="26.140625" style="188" customWidth="1"/>
    <col min="1026" max="1275" width="11.42578125" style="188"/>
    <col min="1276" max="1276" width="21.140625" style="188" customWidth="1"/>
    <col min="1277" max="1277" width="14.140625" style="188" customWidth="1"/>
    <col min="1278" max="1278" width="12" style="188" customWidth="1"/>
    <col min="1279" max="1279" width="11.5703125" style="188" customWidth="1"/>
    <col min="1280" max="1280" width="12.28515625" style="188" customWidth="1"/>
    <col min="1281" max="1281" width="26.140625" style="188" customWidth="1"/>
    <col min="1282" max="1531" width="11.42578125" style="188"/>
    <col min="1532" max="1532" width="21.140625" style="188" customWidth="1"/>
    <col min="1533" max="1533" width="14.140625" style="188" customWidth="1"/>
    <col min="1534" max="1534" width="12" style="188" customWidth="1"/>
    <col min="1535" max="1535" width="11.5703125" style="188" customWidth="1"/>
    <col min="1536" max="1536" width="12.28515625" style="188" customWidth="1"/>
    <col min="1537" max="1537" width="26.140625" style="188" customWidth="1"/>
    <col min="1538" max="1787" width="11.42578125" style="188"/>
    <col min="1788" max="1788" width="21.140625" style="188" customWidth="1"/>
    <col min="1789" max="1789" width="14.140625" style="188" customWidth="1"/>
    <col min="1790" max="1790" width="12" style="188" customWidth="1"/>
    <col min="1791" max="1791" width="11.5703125" style="188" customWidth="1"/>
    <col min="1792" max="1792" width="12.28515625" style="188" customWidth="1"/>
    <col min="1793" max="1793" width="26.140625" style="188" customWidth="1"/>
    <col min="1794" max="2043" width="11.42578125" style="188"/>
    <col min="2044" max="2044" width="21.140625" style="188" customWidth="1"/>
    <col min="2045" max="2045" width="14.140625" style="188" customWidth="1"/>
    <col min="2046" max="2046" width="12" style="188" customWidth="1"/>
    <col min="2047" max="2047" width="11.5703125" style="188" customWidth="1"/>
    <col min="2048" max="2048" width="12.28515625" style="188" customWidth="1"/>
    <col min="2049" max="2049" width="26.140625" style="188" customWidth="1"/>
    <col min="2050" max="2299" width="11.42578125" style="188"/>
    <col min="2300" max="2300" width="21.140625" style="188" customWidth="1"/>
    <col min="2301" max="2301" width="14.140625" style="188" customWidth="1"/>
    <col min="2302" max="2302" width="12" style="188" customWidth="1"/>
    <col min="2303" max="2303" width="11.5703125" style="188" customWidth="1"/>
    <col min="2304" max="2304" width="12.28515625" style="188" customWidth="1"/>
    <col min="2305" max="2305" width="26.140625" style="188" customWidth="1"/>
    <col min="2306" max="2555" width="11.42578125" style="188"/>
    <col min="2556" max="2556" width="21.140625" style="188" customWidth="1"/>
    <col min="2557" max="2557" width="14.140625" style="188" customWidth="1"/>
    <col min="2558" max="2558" width="12" style="188" customWidth="1"/>
    <col min="2559" max="2559" width="11.5703125" style="188" customWidth="1"/>
    <col min="2560" max="2560" width="12.28515625" style="188" customWidth="1"/>
    <col min="2561" max="2561" width="26.140625" style="188" customWidth="1"/>
    <col min="2562" max="2811" width="11.42578125" style="188"/>
    <col min="2812" max="2812" width="21.140625" style="188" customWidth="1"/>
    <col min="2813" max="2813" width="14.140625" style="188" customWidth="1"/>
    <col min="2814" max="2814" width="12" style="188" customWidth="1"/>
    <col min="2815" max="2815" width="11.5703125" style="188" customWidth="1"/>
    <col min="2816" max="2816" width="12.28515625" style="188" customWidth="1"/>
    <col min="2817" max="2817" width="26.140625" style="188" customWidth="1"/>
    <col min="2818" max="3067" width="11.42578125" style="188"/>
    <col min="3068" max="3068" width="21.140625" style="188" customWidth="1"/>
    <col min="3069" max="3069" width="14.140625" style="188" customWidth="1"/>
    <col min="3070" max="3070" width="12" style="188" customWidth="1"/>
    <col min="3071" max="3071" width="11.5703125" style="188" customWidth="1"/>
    <col min="3072" max="3072" width="12.28515625" style="188" customWidth="1"/>
    <col min="3073" max="3073" width="26.140625" style="188" customWidth="1"/>
    <col min="3074" max="3323" width="11.42578125" style="188"/>
    <col min="3324" max="3324" width="21.140625" style="188" customWidth="1"/>
    <col min="3325" max="3325" width="14.140625" style="188" customWidth="1"/>
    <col min="3326" max="3326" width="12" style="188" customWidth="1"/>
    <col min="3327" max="3327" width="11.5703125" style="188" customWidth="1"/>
    <col min="3328" max="3328" width="12.28515625" style="188" customWidth="1"/>
    <col min="3329" max="3329" width="26.140625" style="188" customWidth="1"/>
    <col min="3330" max="3579" width="11.42578125" style="188"/>
    <col min="3580" max="3580" width="21.140625" style="188" customWidth="1"/>
    <col min="3581" max="3581" width="14.140625" style="188" customWidth="1"/>
    <col min="3582" max="3582" width="12" style="188" customWidth="1"/>
    <col min="3583" max="3583" width="11.5703125" style="188" customWidth="1"/>
    <col min="3584" max="3584" width="12.28515625" style="188" customWidth="1"/>
    <col min="3585" max="3585" width="26.140625" style="188" customWidth="1"/>
    <col min="3586" max="3835" width="11.42578125" style="188"/>
    <col min="3836" max="3836" width="21.140625" style="188" customWidth="1"/>
    <col min="3837" max="3837" width="14.140625" style="188" customWidth="1"/>
    <col min="3838" max="3838" width="12" style="188" customWidth="1"/>
    <col min="3839" max="3839" width="11.5703125" style="188" customWidth="1"/>
    <col min="3840" max="3840" width="12.28515625" style="188" customWidth="1"/>
    <col min="3841" max="3841" width="26.140625" style="188" customWidth="1"/>
    <col min="3842" max="4091" width="11.42578125" style="188"/>
    <col min="4092" max="4092" width="21.140625" style="188" customWidth="1"/>
    <col min="4093" max="4093" width="14.140625" style="188" customWidth="1"/>
    <col min="4094" max="4094" width="12" style="188" customWidth="1"/>
    <col min="4095" max="4095" width="11.5703125" style="188" customWidth="1"/>
    <col min="4096" max="4096" width="12.28515625" style="188" customWidth="1"/>
    <col min="4097" max="4097" width="26.140625" style="188" customWidth="1"/>
    <col min="4098" max="4347" width="11.42578125" style="188"/>
    <col min="4348" max="4348" width="21.140625" style="188" customWidth="1"/>
    <col min="4349" max="4349" width="14.140625" style="188" customWidth="1"/>
    <col min="4350" max="4350" width="12" style="188" customWidth="1"/>
    <col min="4351" max="4351" width="11.5703125" style="188" customWidth="1"/>
    <col min="4352" max="4352" width="12.28515625" style="188" customWidth="1"/>
    <col min="4353" max="4353" width="26.140625" style="188" customWidth="1"/>
    <col min="4354" max="4603" width="11.42578125" style="188"/>
    <col min="4604" max="4604" width="21.140625" style="188" customWidth="1"/>
    <col min="4605" max="4605" width="14.140625" style="188" customWidth="1"/>
    <col min="4606" max="4606" width="12" style="188" customWidth="1"/>
    <col min="4607" max="4607" width="11.5703125" style="188" customWidth="1"/>
    <col min="4608" max="4608" width="12.28515625" style="188" customWidth="1"/>
    <col min="4609" max="4609" width="26.140625" style="188" customWidth="1"/>
    <col min="4610" max="4859" width="11.42578125" style="188"/>
    <col min="4860" max="4860" width="21.140625" style="188" customWidth="1"/>
    <col min="4861" max="4861" width="14.140625" style="188" customWidth="1"/>
    <col min="4862" max="4862" width="12" style="188" customWidth="1"/>
    <col min="4863" max="4863" width="11.5703125" style="188" customWidth="1"/>
    <col min="4864" max="4864" width="12.28515625" style="188" customWidth="1"/>
    <col min="4865" max="4865" width="26.140625" style="188" customWidth="1"/>
    <col min="4866" max="5115" width="11.42578125" style="188"/>
    <col min="5116" max="5116" width="21.140625" style="188" customWidth="1"/>
    <col min="5117" max="5117" width="14.140625" style="188" customWidth="1"/>
    <col min="5118" max="5118" width="12" style="188" customWidth="1"/>
    <col min="5119" max="5119" width="11.5703125" style="188" customWidth="1"/>
    <col min="5120" max="5120" width="12.28515625" style="188" customWidth="1"/>
    <col min="5121" max="5121" width="26.140625" style="188" customWidth="1"/>
    <col min="5122" max="5371" width="11.42578125" style="188"/>
    <col min="5372" max="5372" width="21.140625" style="188" customWidth="1"/>
    <col min="5373" max="5373" width="14.140625" style="188" customWidth="1"/>
    <col min="5374" max="5374" width="12" style="188" customWidth="1"/>
    <col min="5375" max="5375" width="11.5703125" style="188" customWidth="1"/>
    <col min="5376" max="5376" width="12.28515625" style="188" customWidth="1"/>
    <col min="5377" max="5377" width="26.140625" style="188" customWidth="1"/>
    <col min="5378" max="5627" width="11.42578125" style="188"/>
    <col min="5628" max="5628" width="21.140625" style="188" customWidth="1"/>
    <col min="5629" max="5629" width="14.140625" style="188" customWidth="1"/>
    <col min="5630" max="5630" width="12" style="188" customWidth="1"/>
    <col min="5631" max="5631" width="11.5703125" style="188" customWidth="1"/>
    <col min="5632" max="5632" width="12.28515625" style="188" customWidth="1"/>
    <col min="5633" max="5633" width="26.140625" style="188" customWidth="1"/>
    <col min="5634" max="5883" width="11.42578125" style="188"/>
    <col min="5884" max="5884" width="21.140625" style="188" customWidth="1"/>
    <col min="5885" max="5885" width="14.140625" style="188" customWidth="1"/>
    <col min="5886" max="5886" width="12" style="188" customWidth="1"/>
    <col min="5887" max="5887" width="11.5703125" style="188" customWidth="1"/>
    <col min="5888" max="5888" width="12.28515625" style="188" customWidth="1"/>
    <col min="5889" max="5889" width="26.140625" style="188" customWidth="1"/>
    <col min="5890" max="6139" width="11.42578125" style="188"/>
    <col min="6140" max="6140" width="21.140625" style="188" customWidth="1"/>
    <col min="6141" max="6141" width="14.140625" style="188" customWidth="1"/>
    <col min="6142" max="6142" width="12" style="188" customWidth="1"/>
    <col min="6143" max="6143" width="11.5703125" style="188" customWidth="1"/>
    <col min="6144" max="6144" width="12.28515625" style="188" customWidth="1"/>
    <col min="6145" max="6145" width="26.140625" style="188" customWidth="1"/>
    <col min="6146" max="6395" width="11.42578125" style="188"/>
    <col min="6396" max="6396" width="21.140625" style="188" customWidth="1"/>
    <col min="6397" max="6397" width="14.140625" style="188" customWidth="1"/>
    <col min="6398" max="6398" width="12" style="188" customWidth="1"/>
    <col min="6399" max="6399" width="11.5703125" style="188" customWidth="1"/>
    <col min="6400" max="6400" width="12.28515625" style="188" customWidth="1"/>
    <col min="6401" max="6401" width="26.140625" style="188" customWidth="1"/>
    <col min="6402" max="6651" width="11.42578125" style="188"/>
    <col min="6652" max="6652" width="21.140625" style="188" customWidth="1"/>
    <col min="6653" max="6653" width="14.140625" style="188" customWidth="1"/>
    <col min="6654" max="6654" width="12" style="188" customWidth="1"/>
    <col min="6655" max="6655" width="11.5703125" style="188" customWidth="1"/>
    <col min="6656" max="6656" width="12.28515625" style="188" customWidth="1"/>
    <col min="6657" max="6657" width="26.140625" style="188" customWidth="1"/>
    <col min="6658" max="6907" width="11.42578125" style="188"/>
    <col min="6908" max="6908" width="21.140625" style="188" customWidth="1"/>
    <col min="6909" max="6909" width="14.140625" style="188" customWidth="1"/>
    <col min="6910" max="6910" width="12" style="188" customWidth="1"/>
    <col min="6911" max="6911" width="11.5703125" style="188" customWidth="1"/>
    <col min="6912" max="6912" width="12.28515625" style="188" customWidth="1"/>
    <col min="6913" max="6913" width="26.140625" style="188" customWidth="1"/>
    <col min="6914" max="7163" width="11.42578125" style="188"/>
    <col min="7164" max="7164" width="21.140625" style="188" customWidth="1"/>
    <col min="7165" max="7165" width="14.140625" style="188" customWidth="1"/>
    <col min="7166" max="7166" width="12" style="188" customWidth="1"/>
    <col min="7167" max="7167" width="11.5703125" style="188" customWidth="1"/>
    <col min="7168" max="7168" width="12.28515625" style="188" customWidth="1"/>
    <col min="7169" max="7169" width="26.140625" style="188" customWidth="1"/>
    <col min="7170" max="7419" width="11.42578125" style="188"/>
    <col min="7420" max="7420" width="21.140625" style="188" customWidth="1"/>
    <col min="7421" max="7421" width="14.140625" style="188" customWidth="1"/>
    <col min="7422" max="7422" width="12" style="188" customWidth="1"/>
    <col min="7423" max="7423" width="11.5703125" style="188" customWidth="1"/>
    <col min="7424" max="7424" width="12.28515625" style="188" customWidth="1"/>
    <col min="7425" max="7425" width="26.140625" style="188" customWidth="1"/>
    <col min="7426" max="7675" width="11.42578125" style="188"/>
    <col min="7676" max="7676" width="21.140625" style="188" customWidth="1"/>
    <col min="7677" max="7677" width="14.140625" style="188" customWidth="1"/>
    <col min="7678" max="7678" width="12" style="188" customWidth="1"/>
    <col min="7679" max="7679" width="11.5703125" style="188" customWidth="1"/>
    <col min="7680" max="7680" width="12.28515625" style="188" customWidth="1"/>
    <col min="7681" max="7681" width="26.140625" style="188" customWidth="1"/>
    <col min="7682" max="7931" width="11.42578125" style="188"/>
    <col min="7932" max="7932" width="21.140625" style="188" customWidth="1"/>
    <col min="7933" max="7933" width="14.140625" style="188" customWidth="1"/>
    <col min="7934" max="7934" width="12" style="188" customWidth="1"/>
    <col min="7935" max="7935" width="11.5703125" style="188" customWidth="1"/>
    <col min="7936" max="7936" width="12.28515625" style="188" customWidth="1"/>
    <col min="7937" max="7937" width="26.140625" style="188" customWidth="1"/>
    <col min="7938" max="8187" width="11.42578125" style="188"/>
    <col min="8188" max="8188" width="21.140625" style="188" customWidth="1"/>
    <col min="8189" max="8189" width="14.140625" style="188" customWidth="1"/>
    <col min="8190" max="8190" width="12" style="188" customWidth="1"/>
    <col min="8191" max="8191" width="11.5703125" style="188" customWidth="1"/>
    <col min="8192" max="8192" width="12.28515625" style="188" customWidth="1"/>
    <col min="8193" max="8193" width="26.140625" style="188" customWidth="1"/>
    <col min="8194" max="8443" width="11.42578125" style="188"/>
    <col min="8444" max="8444" width="21.140625" style="188" customWidth="1"/>
    <col min="8445" max="8445" width="14.140625" style="188" customWidth="1"/>
    <col min="8446" max="8446" width="12" style="188" customWidth="1"/>
    <col min="8447" max="8447" width="11.5703125" style="188" customWidth="1"/>
    <col min="8448" max="8448" width="12.28515625" style="188" customWidth="1"/>
    <col min="8449" max="8449" width="26.140625" style="188" customWidth="1"/>
    <col min="8450" max="8699" width="11.42578125" style="188"/>
    <col min="8700" max="8700" width="21.140625" style="188" customWidth="1"/>
    <col min="8701" max="8701" width="14.140625" style="188" customWidth="1"/>
    <col min="8702" max="8702" width="12" style="188" customWidth="1"/>
    <col min="8703" max="8703" width="11.5703125" style="188" customWidth="1"/>
    <col min="8704" max="8704" width="12.28515625" style="188" customWidth="1"/>
    <col min="8705" max="8705" width="26.140625" style="188" customWidth="1"/>
    <col min="8706" max="8955" width="11.42578125" style="188"/>
    <col min="8956" max="8956" width="21.140625" style="188" customWidth="1"/>
    <col min="8957" max="8957" width="14.140625" style="188" customWidth="1"/>
    <col min="8958" max="8958" width="12" style="188" customWidth="1"/>
    <col min="8959" max="8959" width="11.5703125" style="188" customWidth="1"/>
    <col min="8960" max="8960" width="12.28515625" style="188" customWidth="1"/>
    <col min="8961" max="8961" width="26.140625" style="188" customWidth="1"/>
    <col min="8962" max="9211" width="11.42578125" style="188"/>
    <col min="9212" max="9212" width="21.140625" style="188" customWidth="1"/>
    <col min="9213" max="9213" width="14.140625" style="188" customWidth="1"/>
    <col min="9214" max="9214" width="12" style="188" customWidth="1"/>
    <col min="9215" max="9215" width="11.5703125" style="188" customWidth="1"/>
    <col min="9216" max="9216" width="12.28515625" style="188" customWidth="1"/>
    <col min="9217" max="9217" width="26.140625" style="188" customWidth="1"/>
    <col min="9218" max="9467" width="11.42578125" style="188"/>
    <col min="9468" max="9468" width="21.140625" style="188" customWidth="1"/>
    <col min="9469" max="9469" width="14.140625" style="188" customWidth="1"/>
    <col min="9470" max="9470" width="12" style="188" customWidth="1"/>
    <col min="9471" max="9471" width="11.5703125" style="188" customWidth="1"/>
    <col min="9472" max="9472" width="12.28515625" style="188" customWidth="1"/>
    <col min="9473" max="9473" width="26.140625" style="188" customWidth="1"/>
    <col min="9474" max="9723" width="11.42578125" style="188"/>
    <col min="9724" max="9724" width="21.140625" style="188" customWidth="1"/>
    <col min="9725" max="9725" width="14.140625" style="188" customWidth="1"/>
    <col min="9726" max="9726" width="12" style="188" customWidth="1"/>
    <col min="9727" max="9727" width="11.5703125" style="188" customWidth="1"/>
    <col min="9728" max="9728" width="12.28515625" style="188" customWidth="1"/>
    <col min="9729" max="9729" width="26.140625" style="188" customWidth="1"/>
    <col min="9730" max="9979" width="11.42578125" style="188"/>
    <col min="9980" max="9980" width="21.140625" style="188" customWidth="1"/>
    <col min="9981" max="9981" width="14.140625" style="188" customWidth="1"/>
    <col min="9982" max="9982" width="12" style="188" customWidth="1"/>
    <col min="9983" max="9983" width="11.5703125" style="188" customWidth="1"/>
    <col min="9984" max="9984" width="12.28515625" style="188" customWidth="1"/>
    <col min="9985" max="9985" width="26.140625" style="188" customWidth="1"/>
    <col min="9986" max="10235" width="11.42578125" style="188"/>
    <col min="10236" max="10236" width="21.140625" style="188" customWidth="1"/>
    <col min="10237" max="10237" width="14.140625" style="188" customWidth="1"/>
    <col min="10238" max="10238" width="12" style="188" customWidth="1"/>
    <col min="10239" max="10239" width="11.5703125" style="188" customWidth="1"/>
    <col min="10240" max="10240" width="12.28515625" style="188" customWidth="1"/>
    <col min="10241" max="10241" width="26.140625" style="188" customWidth="1"/>
    <col min="10242" max="10491" width="11.42578125" style="188"/>
    <col min="10492" max="10492" width="21.140625" style="188" customWidth="1"/>
    <col min="10493" max="10493" width="14.140625" style="188" customWidth="1"/>
    <col min="10494" max="10494" width="12" style="188" customWidth="1"/>
    <col min="10495" max="10495" width="11.5703125" style="188" customWidth="1"/>
    <col min="10496" max="10496" width="12.28515625" style="188" customWidth="1"/>
    <col min="10497" max="10497" width="26.140625" style="188" customWidth="1"/>
    <col min="10498" max="10747" width="11.42578125" style="188"/>
    <col min="10748" max="10748" width="21.140625" style="188" customWidth="1"/>
    <col min="10749" max="10749" width="14.140625" style="188" customWidth="1"/>
    <col min="10750" max="10750" width="12" style="188" customWidth="1"/>
    <col min="10751" max="10751" width="11.5703125" style="188" customWidth="1"/>
    <col min="10752" max="10752" width="12.28515625" style="188" customWidth="1"/>
    <col min="10753" max="10753" width="26.140625" style="188" customWidth="1"/>
    <col min="10754" max="11003" width="11.42578125" style="188"/>
    <col min="11004" max="11004" width="21.140625" style="188" customWidth="1"/>
    <col min="11005" max="11005" width="14.140625" style="188" customWidth="1"/>
    <col min="11006" max="11006" width="12" style="188" customWidth="1"/>
    <col min="11007" max="11007" width="11.5703125" style="188" customWidth="1"/>
    <col min="11008" max="11008" width="12.28515625" style="188" customWidth="1"/>
    <col min="11009" max="11009" width="26.140625" style="188" customWidth="1"/>
    <col min="11010" max="11259" width="11.42578125" style="188"/>
    <col min="11260" max="11260" width="21.140625" style="188" customWidth="1"/>
    <col min="11261" max="11261" width="14.140625" style="188" customWidth="1"/>
    <col min="11262" max="11262" width="12" style="188" customWidth="1"/>
    <col min="11263" max="11263" width="11.5703125" style="188" customWidth="1"/>
    <col min="11264" max="11264" width="12.28515625" style="188" customWidth="1"/>
    <col min="11265" max="11265" width="26.140625" style="188" customWidth="1"/>
    <col min="11266" max="11515" width="11.42578125" style="188"/>
    <col min="11516" max="11516" width="21.140625" style="188" customWidth="1"/>
    <col min="11517" max="11517" width="14.140625" style="188" customWidth="1"/>
    <col min="11518" max="11518" width="12" style="188" customWidth="1"/>
    <col min="11519" max="11519" width="11.5703125" style="188" customWidth="1"/>
    <col min="11520" max="11520" width="12.28515625" style="188" customWidth="1"/>
    <col min="11521" max="11521" width="26.140625" style="188" customWidth="1"/>
    <col min="11522" max="11771" width="11.42578125" style="188"/>
    <col min="11772" max="11772" width="21.140625" style="188" customWidth="1"/>
    <col min="11773" max="11773" width="14.140625" style="188" customWidth="1"/>
    <col min="11774" max="11774" width="12" style="188" customWidth="1"/>
    <col min="11775" max="11775" width="11.5703125" style="188" customWidth="1"/>
    <col min="11776" max="11776" width="12.28515625" style="188" customWidth="1"/>
    <col min="11777" max="11777" width="26.140625" style="188" customWidth="1"/>
    <col min="11778" max="12027" width="11.42578125" style="188"/>
    <col min="12028" max="12028" width="21.140625" style="188" customWidth="1"/>
    <col min="12029" max="12029" width="14.140625" style="188" customWidth="1"/>
    <col min="12030" max="12030" width="12" style="188" customWidth="1"/>
    <col min="12031" max="12031" width="11.5703125" style="188" customWidth="1"/>
    <col min="12032" max="12032" width="12.28515625" style="188" customWidth="1"/>
    <col min="12033" max="12033" width="26.140625" style="188" customWidth="1"/>
    <col min="12034" max="12283" width="11.42578125" style="188"/>
    <col min="12284" max="12284" width="21.140625" style="188" customWidth="1"/>
    <col min="12285" max="12285" width="14.140625" style="188" customWidth="1"/>
    <col min="12286" max="12286" width="12" style="188" customWidth="1"/>
    <col min="12287" max="12287" width="11.5703125" style="188" customWidth="1"/>
    <col min="12288" max="12288" width="12.28515625" style="188" customWidth="1"/>
    <col min="12289" max="12289" width="26.140625" style="188" customWidth="1"/>
    <col min="12290" max="12539" width="11.42578125" style="188"/>
    <col min="12540" max="12540" width="21.140625" style="188" customWidth="1"/>
    <col min="12541" max="12541" width="14.140625" style="188" customWidth="1"/>
    <col min="12542" max="12542" width="12" style="188" customWidth="1"/>
    <col min="12543" max="12543" width="11.5703125" style="188" customWidth="1"/>
    <col min="12544" max="12544" width="12.28515625" style="188" customWidth="1"/>
    <col min="12545" max="12545" width="26.140625" style="188" customWidth="1"/>
    <col min="12546" max="12795" width="11.42578125" style="188"/>
    <col min="12796" max="12796" width="21.140625" style="188" customWidth="1"/>
    <col min="12797" max="12797" width="14.140625" style="188" customWidth="1"/>
    <col min="12798" max="12798" width="12" style="188" customWidth="1"/>
    <col min="12799" max="12799" width="11.5703125" style="188" customWidth="1"/>
    <col min="12800" max="12800" width="12.28515625" style="188" customWidth="1"/>
    <col min="12801" max="12801" width="26.140625" style="188" customWidth="1"/>
    <col min="12802" max="13051" width="11.42578125" style="188"/>
    <col min="13052" max="13052" width="21.140625" style="188" customWidth="1"/>
    <col min="13053" max="13053" width="14.140625" style="188" customWidth="1"/>
    <col min="13054" max="13054" width="12" style="188" customWidth="1"/>
    <col min="13055" max="13055" width="11.5703125" style="188" customWidth="1"/>
    <col min="13056" max="13056" width="12.28515625" style="188" customWidth="1"/>
    <col min="13057" max="13057" width="26.140625" style="188" customWidth="1"/>
    <col min="13058" max="13307" width="11.42578125" style="188"/>
    <col min="13308" max="13308" width="21.140625" style="188" customWidth="1"/>
    <col min="13309" max="13309" width="14.140625" style="188" customWidth="1"/>
    <col min="13310" max="13310" width="12" style="188" customWidth="1"/>
    <col min="13311" max="13311" width="11.5703125" style="188" customWidth="1"/>
    <col min="13312" max="13312" width="12.28515625" style="188" customWidth="1"/>
    <col min="13313" max="13313" width="26.140625" style="188" customWidth="1"/>
    <col min="13314" max="13563" width="11.42578125" style="188"/>
    <col min="13564" max="13564" width="21.140625" style="188" customWidth="1"/>
    <col min="13565" max="13565" width="14.140625" style="188" customWidth="1"/>
    <col min="13566" max="13566" width="12" style="188" customWidth="1"/>
    <col min="13567" max="13567" width="11.5703125" style="188" customWidth="1"/>
    <col min="13568" max="13568" width="12.28515625" style="188" customWidth="1"/>
    <col min="13569" max="13569" width="26.140625" style="188" customWidth="1"/>
    <col min="13570" max="13819" width="11.42578125" style="188"/>
    <col min="13820" max="13820" width="21.140625" style="188" customWidth="1"/>
    <col min="13821" max="13821" width="14.140625" style="188" customWidth="1"/>
    <col min="13822" max="13822" width="12" style="188" customWidth="1"/>
    <col min="13823" max="13823" width="11.5703125" style="188" customWidth="1"/>
    <col min="13824" max="13824" width="12.28515625" style="188" customWidth="1"/>
    <col min="13825" max="13825" width="26.140625" style="188" customWidth="1"/>
    <col min="13826" max="14075" width="11.42578125" style="188"/>
    <col min="14076" max="14076" width="21.140625" style="188" customWidth="1"/>
    <col min="14077" max="14077" width="14.140625" style="188" customWidth="1"/>
    <col min="14078" max="14078" width="12" style="188" customWidth="1"/>
    <col min="14079" max="14079" width="11.5703125" style="188" customWidth="1"/>
    <col min="14080" max="14080" width="12.28515625" style="188" customWidth="1"/>
    <col min="14081" max="14081" width="26.140625" style="188" customWidth="1"/>
    <col min="14082" max="14331" width="11.42578125" style="188"/>
    <col min="14332" max="14332" width="21.140625" style="188" customWidth="1"/>
    <col min="14333" max="14333" width="14.140625" style="188" customWidth="1"/>
    <col min="14334" max="14334" width="12" style="188" customWidth="1"/>
    <col min="14335" max="14335" width="11.5703125" style="188" customWidth="1"/>
    <col min="14336" max="14336" width="12.28515625" style="188" customWidth="1"/>
    <col min="14337" max="14337" width="26.140625" style="188" customWidth="1"/>
    <col min="14338" max="14587" width="11.42578125" style="188"/>
    <col min="14588" max="14588" width="21.140625" style="188" customWidth="1"/>
    <col min="14589" max="14589" width="14.140625" style="188" customWidth="1"/>
    <col min="14590" max="14590" width="12" style="188" customWidth="1"/>
    <col min="14591" max="14591" width="11.5703125" style="188" customWidth="1"/>
    <col min="14592" max="14592" width="12.28515625" style="188" customWidth="1"/>
    <col min="14593" max="14593" width="26.140625" style="188" customWidth="1"/>
    <col min="14594" max="14843" width="11.42578125" style="188"/>
    <col min="14844" max="14844" width="21.140625" style="188" customWidth="1"/>
    <col min="14845" max="14845" width="14.140625" style="188" customWidth="1"/>
    <col min="14846" max="14846" width="12" style="188" customWidth="1"/>
    <col min="14847" max="14847" width="11.5703125" style="188" customWidth="1"/>
    <col min="14848" max="14848" width="12.28515625" style="188" customWidth="1"/>
    <col min="14849" max="14849" width="26.140625" style="188" customWidth="1"/>
    <col min="14850" max="15099" width="11.42578125" style="188"/>
    <col min="15100" max="15100" width="21.140625" style="188" customWidth="1"/>
    <col min="15101" max="15101" width="14.140625" style="188" customWidth="1"/>
    <col min="15102" max="15102" width="12" style="188" customWidth="1"/>
    <col min="15103" max="15103" width="11.5703125" style="188" customWidth="1"/>
    <col min="15104" max="15104" width="12.28515625" style="188" customWidth="1"/>
    <col min="15105" max="15105" width="26.140625" style="188" customWidth="1"/>
    <col min="15106" max="15355" width="11.42578125" style="188"/>
    <col min="15356" max="15356" width="21.140625" style="188" customWidth="1"/>
    <col min="15357" max="15357" width="14.140625" style="188" customWidth="1"/>
    <col min="15358" max="15358" width="12" style="188" customWidth="1"/>
    <col min="15359" max="15359" width="11.5703125" style="188" customWidth="1"/>
    <col min="15360" max="15360" width="12.28515625" style="188" customWidth="1"/>
    <col min="15361" max="15361" width="26.140625" style="188" customWidth="1"/>
    <col min="15362" max="15611" width="11.42578125" style="188"/>
    <col min="15612" max="15612" width="21.140625" style="188" customWidth="1"/>
    <col min="15613" max="15613" width="14.140625" style="188" customWidth="1"/>
    <col min="15614" max="15614" width="12" style="188" customWidth="1"/>
    <col min="15615" max="15615" width="11.5703125" style="188" customWidth="1"/>
    <col min="15616" max="15616" width="12.28515625" style="188" customWidth="1"/>
    <col min="15617" max="15617" width="26.140625" style="188" customWidth="1"/>
    <col min="15618" max="15867" width="11.42578125" style="188"/>
    <col min="15868" max="15868" width="21.140625" style="188" customWidth="1"/>
    <col min="15869" max="15869" width="14.140625" style="188" customWidth="1"/>
    <col min="15870" max="15870" width="12" style="188" customWidth="1"/>
    <col min="15871" max="15871" width="11.5703125" style="188" customWidth="1"/>
    <col min="15872" max="15872" width="12.28515625" style="188" customWidth="1"/>
    <col min="15873" max="15873" width="26.140625" style="188" customWidth="1"/>
    <col min="15874" max="16123" width="11.42578125" style="188"/>
    <col min="16124" max="16124" width="21.140625" style="188" customWidth="1"/>
    <col min="16125" max="16125" width="14.140625" style="188" customWidth="1"/>
    <col min="16126" max="16126" width="12" style="188" customWidth="1"/>
    <col min="16127" max="16127" width="11.5703125" style="188" customWidth="1"/>
    <col min="16128" max="16128" width="12.28515625" style="188" customWidth="1"/>
    <col min="16129" max="16129" width="26.140625" style="188" customWidth="1"/>
    <col min="16130" max="16384" width="11.42578125" style="188"/>
  </cols>
  <sheetData>
    <row r="1" spans="1:4">
      <c r="A1" s="20"/>
      <c r="B1" s="21"/>
      <c r="C1" s="20"/>
      <c r="D1" s="20"/>
    </row>
    <row r="2" spans="1:4">
      <c r="A2" s="20"/>
      <c r="B2" s="21"/>
      <c r="C2" s="20"/>
      <c r="D2" s="20"/>
    </row>
    <row r="3" spans="1:4">
      <c r="A3" s="20"/>
      <c r="B3" s="19"/>
      <c r="C3" s="18"/>
      <c r="D3" s="18"/>
    </row>
    <row r="4" spans="1:4">
      <c r="A4" s="761"/>
      <c r="B4" s="761"/>
      <c r="C4" s="761"/>
      <c r="D4" s="761"/>
    </row>
    <row r="5" spans="1:4">
      <c r="A5" s="187"/>
      <c r="B5" s="187"/>
      <c r="C5" s="187"/>
      <c r="D5" s="187"/>
    </row>
    <row r="6" spans="1:4" ht="17.25" customHeight="1">
      <c r="A6" s="792" t="s">
        <v>199</v>
      </c>
      <c r="B6" s="792"/>
      <c r="C6" s="792"/>
      <c r="D6" s="792"/>
    </row>
    <row r="7" spans="1:4" ht="8.25" customHeight="1">
      <c r="A7" s="189"/>
      <c r="B7" s="189"/>
      <c r="C7" s="189"/>
      <c r="D7" s="189"/>
    </row>
    <row r="8" spans="1:4" ht="21" customHeight="1">
      <c r="A8" s="206"/>
      <c r="B8" s="206"/>
      <c r="C8" s="206"/>
      <c r="D8" s="206"/>
    </row>
    <row r="9" spans="1:4" ht="21" customHeight="1">
      <c r="A9" s="207" t="s">
        <v>202</v>
      </c>
      <c r="B9" s="208">
        <f>D15</f>
        <v>1.2307692307692308</v>
      </c>
      <c r="C9" s="206"/>
      <c r="D9" s="206"/>
    </row>
    <row r="10" spans="1:4" ht="15" customHeight="1">
      <c r="A10" s="206"/>
      <c r="B10" s="206"/>
      <c r="C10" s="209"/>
      <c r="D10" s="209"/>
    </row>
    <row r="11" spans="1:4" ht="24" customHeight="1">
      <c r="A11" s="806" t="s">
        <v>62</v>
      </c>
      <c r="B11" s="808" t="s">
        <v>203</v>
      </c>
      <c r="C11" s="806" t="s">
        <v>114</v>
      </c>
      <c r="D11" s="210"/>
    </row>
    <row r="12" spans="1:4" ht="24" customHeight="1">
      <c r="A12" s="807"/>
      <c r="B12" s="809"/>
      <c r="C12" s="807"/>
      <c r="D12" s="210" t="s">
        <v>115</v>
      </c>
    </row>
    <row r="13" spans="1:4" ht="10.5" customHeight="1">
      <c r="A13" s="206"/>
      <c r="B13" s="206"/>
      <c r="C13" s="209"/>
      <c r="D13" s="209"/>
    </row>
    <row r="14" spans="1:4" ht="46.5" customHeight="1">
      <c r="A14" s="192" t="s">
        <v>61</v>
      </c>
      <c r="B14" s="193" t="s">
        <v>190</v>
      </c>
      <c r="C14" s="193" t="s">
        <v>204</v>
      </c>
      <c r="D14" s="192" t="s">
        <v>205</v>
      </c>
    </row>
    <row r="15" spans="1:4" ht="15.75" customHeight="1">
      <c r="A15" s="194" t="s">
        <v>8</v>
      </c>
      <c r="B15" s="195">
        <f>SUM(B16:B47)</f>
        <v>9360</v>
      </c>
      <c r="C15" s="195">
        <f>SUM(C16:C47)</f>
        <v>7605</v>
      </c>
      <c r="D15" s="211">
        <f>IF(C15=0,0,(B15/C15))</f>
        <v>1.2307692307692308</v>
      </c>
    </row>
    <row r="16" spans="1:4" ht="12" customHeight="1">
      <c r="A16" s="39" t="s">
        <v>9</v>
      </c>
      <c r="B16" s="212">
        <v>146</v>
      </c>
      <c r="C16" s="213">
        <v>125</v>
      </c>
      <c r="D16" s="211">
        <f t="shared" ref="D16:D49" si="0">IF(C16=0,0,(B16/C16))</f>
        <v>1.1679999999999999</v>
      </c>
    </row>
    <row r="17" spans="1:4" ht="12" customHeight="1">
      <c r="A17" s="39" t="s">
        <v>12</v>
      </c>
      <c r="B17" s="212">
        <v>203</v>
      </c>
      <c r="C17" s="213">
        <v>156</v>
      </c>
      <c r="D17" s="211">
        <f t="shared" si="0"/>
        <v>1.3012820512820513</v>
      </c>
    </row>
    <row r="18" spans="1:4" ht="12" customHeight="1">
      <c r="A18" s="39" t="s">
        <v>13</v>
      </c>
      <c r="B18" s="212">
        <v>59</v>
      </c>
      <c r="C18" s="213">
        <v>43</v>
      </c>
      <c r="D18" s="211">
        <f t="shared" si="0"/>
        <v>1.3720930232558139</v>
      </c>
    </row>
    <row r="19" spans="1:4" ht="12" customHeight="1">
      <c r="A19" s="39" t="s">
        <v>14</v>
      </c>
      <c r="B19" s="212">
        <v>71</v>
      </c>
      <c r="C19" s="213">
        <v>77</v>
      </c>
      <c r="D19" s="211">
        <f t="shared" si="0"/>
        <v>0.92207792207792205</v>
      </c>
    </row>
    <row r="20" spans="1:4" ht="12" customHeight="1">
      <c r="A20" s="39" t="s">
        <v>15</v>
      </c>
      <c r="B20" s="212">
        <v>234</v>
      </c>
      <c r="C20" s="213">
        <v>197</v>
      </c>
      <c r="D20" s="211">
        <f t="shared" si="0"/>
        <v>1.1878172588832487</v>
      </c>
    </row>
    <row r="21" spans="1:4" ht="12" customHeight="1">
      <c r="A21" s="39" t="s">
        <v>16</v>
      </c>
      <c r="B21" s="212">
        <v>234</v>
      </c>
      <c r="C21" s="213">
        <v>165</v>
      </c>
      <c r="D21" s="211">
        <f t="shared" si="0"/>
        <v>1.4181818181818182</v>
      </c>
    </row>
    <row r="22" spans="1:4" ht="12" customHeight="1">
      <c r="A22" s="39" t="s">
        <v>17</v>
      </c>
      <c r="B22" s="212">
        <v>234</v>
      </c>
      <c r="C22" s="213">
        <v>168</v>
      </c>
      <c r="D22" s="211">
        <f t="shared" si="0"/>
        <v>1.3928571428571428</v>
      </c>
    </row>
    <row r="23" spans="1:4" ht="12" customHeight="1">
      <c r="A23" s="39" t="s">
        <v>18</v>
      </c>
      <c r="B23" s="212">
        <v>81</v>
      </c>
      <c r="C23" s="213">
        <v>100</v>
      </c>
      <c r="D23" s="211">
        <f t="shared" si="0"/>
        <v>0.81</v>
      </c>
    </row>
    <row r="24" spans="1:4" ht="12" customHeight="1">
      <c r="A24" s="39" t="s">
        <v>42</v>
      </c>
      <c r="B24" s="212">
        <v>1373</v>
      </c>
      <c r="C24" s="213">
        <v>946</v>
      </c>
      <c r="D24" s="211">
        <f t="shared" si="0"/>
        <v>1.4513742071881606</v>
      </c>
    </row>
    <row r="25" spans="1:4" ht="12" customHeight="1">
      <c r="A25" s="39" t="s">
        <v>19</v>
      </c>
      <c r="B25" s="212">
        <v>78</v>
      </c>
      <c r="C25" s="213">
        <v>76</v>
      </c>
      <c r="D25" s="211">
        <f t="shared" si="0"/>
        <v>1.0263157894736843</v>
      </c>
    </row>
    <row r="26" spans="1:4" ht="12" customHeight="1">
      <c r="A26" s="39" t="s">
        <v>20</v>
      </c>
      <c r="B26" s="212">
        <v>445</v>
      </c>
      <c r="C26" s="213">
        <v>494</v>
      </c>
      <c r="D26" s="211">
        <f t="shared" si="0"/>
        <v>0.90080971659919029</v>
      </c>
    </row>
    <row r="27" spans="1:4" ht="12" customHeight="1">
      <c r="A27" s="39" t="s">
        <v>21</v>
      </c>
      <c r="B27" s="212">
        <v>232</v>
      </c>
      <c r="C27" s="213">
        <v>179</v>
      </c>
      <c r="D27" s="211">
        <f t="shared" si="0"/>
        <v>1.2960893854748603</v>
      </c>
    </row>
    <row r="28" spans="1:4" ht="12" customHeight="1">
      <c r="A28" s="39" t="s">
        <v>22</v>
      </c>
      <c r="B28" s="212">
        <v>168</v>
      </c>
      <c r="C28" s="213">
        <v>112</v>
      </c>
      <c r="D28" s="211">
        <f t="shared" si="0"/>
        <v>1.5</v>
      </c>
    </row>
    <row r="29" spans="1:4" ht="12" customHeight="1">
      <c r="A29" s="39" t="s">
        <v>23</v>
      </c>
      <c r="B29" s="212">
        <v>503</v>
      </c>
      <c r="C29" s="213">
        <v>411</v>
      </c>
      <c r="D29" s="211">
        <f t="shared" si="0"/>
        <v>1.2238442822384428</v>
      </c>
    </row>
    <row r="30" spans="1:4" ht="12" customHeight="1">
      <c r="A30" s="39" t="s">
        <v>24</v>
      </c>
      <c r="B30" s="212">
        <v>1300</v>
      </c>
      <c r="C30" s="213">
        <v>1213</v>
      </c>
      <c r="D30" s="211">
        <f t="shared" si="0"/>
        <v>1.0717230008244023</v>
      </c>
    </row>
    <row r="31" spans="1:4" ht="12" customHeight="1">
      <c r="A31" s="39" t="s">
        <v>25</v>
      </c>
      <c r="B31" s="212">
        <v>355</v>
      </c>
      <c r="C31" s="213">
        <v>270</v>
      </c>
      <c r="D31" s="211">
        <f t="shared" si="0"/>
        <v>1.3148148148148149</v>
      </c>
    </row>
    <row r="32" spans="1:4" ht="12" customHeight="1">
      <c r="A32" s="39" t="s">
        <v>26</v>
      </c>
      <c r="B32" s="212">
        <v>136</v>
      </c>
      <c r="C32" s="213">
        <v>117</v>
      </c>
      <c r="D32" s="211">
        <f t="shared" si="0"/>
        <v>1.1623931623931625</v>
      </c>
    </row>
    <row r="33" spans="1:4" ht="12" customHeight="1">
      <c r="A33" s="39" t="s">
        <v>27</v>
      </c>
      <c r="B33" s="212">
        <v>131</v>
      </c>
      <c r="C33" s="213">
        <v>62</v>
      </c>
      <c r="D33" s="211">
        <f t="shared" si="0"/>
        <v>2.1129032258064515</v>
      </c>
    </row>
    <row r="34" spans="1:4" ht="12" customHeight="1">
      <c r="A34" s="39" t="s">
        <v>28</v>
      </c>
      <c r="B34" s="212">
        <v>355</v>
      </c>
      <c r="C34" s="213">
        <v>377</v>
      </c>
      <c r="D34" s="211">
        <f t="shared" si="0"/>
        <v>0.94164456233421756</v>
      </c>
    </row>
    <row r="35" spans="1:4" ht="12" customHeight="1">
      <c r="A35" s="39" t="s">
        <v>43</v>
      </c>
      <c r="B35" s="212">
        <v>196</v>
      </c>
      <c r="C35" s="213">
        <v>154</v>
      </c>
      <c r="D35" s="211">
        <f t="shared" si="0"/>
        <v>1.2727272727272727</v>
      </c>
    </row>
    <row r="36" spans="1:4" ht="12" customHeight="1">
      <c r="A36" s="39" t="s">
        <v>29</v>
      </c>
      <c r="B36" s="212">
        <v>262</v>
      </c>
      <c r="C36" s="213">
        <v>230</v>
      </c>
      <c r="D36" s="211">
        <f t="shared" si="0"/>
        <v>1.1391304347826088</v>
      </c>
    </row>
    <row r="37" spans="1:4" ht="12" customHeight="1">
      <c r="A37" s="39" t="s">
        <v>30</v>
      </c>
      <c r="B37" s="212">
        <v>107</v>
      </c>
      <c r="C37" s="213">
        <v>82</v>
      </c>
      <c r="D37" s="211">
        <f t="shared" si="0"/>
        <v>1.3048780487804879</v>
      </c>
    </row>
    <row r="38" spans="1:4" ht="12" customHeight="1">
      <c r="A38" s="39" t="s">
        <v>31</v>
      </c>
      <c r="B38" s="212">
        <v>259</v>
      </c>
      <c r="C38" s="214">
        <v>209</v>
      </c>
      <c r="D38" s="211">
        <f t="shared" si="0"/>
        <v>1.2392344497607655</v>
      </c>
    </row>
    <row r="39" spans="1:4" ht="12" customHeight="1">
      <c r="A39" s="39" t="s">
        <v>32</v>
      </c>
      <c r="B39" s="212">
        <v>145</v>
      </c>
      <c r="C39" s="213">
        <v>150</v>
      </c>
      <c r="D39" s="211">
        <f t="shared" si="0"/>
        <v>0.96666666666666667</v>
      </c>
    </row>
    <row r="40" spans="1:4" ht="12" customHeight="1">
      <c r="A40" s="39" t="s">
        <v>33</v>
      </c>
      <c r="B40" s="212">
        <v>470</v>
      </c>
      <c r="C40" s="213">
        <v>310</v>
      </c>
      <c r="D40" s="211">
        <f t="shared" si="0"/>
        <v>1.5161290322580645</v>
      </c>
    </row>
    <row r="41" spans="1:4" ht="12" customHeight="1">
      <c r="A41" s="39" t="s">
        <v>34</v>
      </c>
      <c r="B41" s="212">
        <v>405</v>
      </c>
      <c r="C41" s="213">
        <v>277</v>
      </c>
      <c r="D41" s="211">
        <f t="shared" si="0"/>
        <v>1.4620938628158844</v>
      </c>
    </row>
    <row r="42" spans="1:4" ht="12" customHeight="1">
      <c r="A42" s="39" t="s">
        <v>35</v>
      </c>
      <c r="B42" s="212">
        <v>187</v>
      </c>
      <c r="C42" s="214">
        <v>103</v>
      </c>
      <c r="D42" s="211">
        <f t="shared" si="0"/>
        <v>1.8155339805825244</v>
      </c>
    </row>
    <row r="43" spans="1:4" ht="12" customHeight="1">
      <c r="A43" s="39" t="s">
        <v>36</v>
      </c>
      <c r="B43" s="212">
        <v>291</v>
      </c>
      <c r="C43" s="214">
        <v>189</v>
      </c>
      <c r="D43" s="211">
        <f t="shared" si="0"/>
        <v>1.5396825396825398</v>
      </c>
    </row>
    <row r="44" spans="1:4" ht="12" customHeight="1">
      <c r="A44" s="39" t="s">
        <v>37</v>
      </c>
      <c r="B44" s="212">
        <v>73</v>
      </c>
      <c r="C44" s="213">
        <v>75</v>
      </c>
      <c r="D44" s="211">
        <f t="shared" si="0"/>
        <v>0.97333333333333338</v>
      </c>
    </row>
    <row r="45" spans="1:4" ht="12" customHeight="1">
      <c r="A45" s="39" t="s">
        <v>38</v>
      </c>
      <c r="B45" s="212">
        <v>397</v>
      </c>
      <c r="C45" s="213">
        <v>318</v>
      </c>
      <c r="D45" s="211">
        <f t="shared" si="0"/>
        <v>1.2484276729559749</v>
      </c>
    </row>
    <row r="46" spans="1:4" ht="12" customHeight="1">
      <c r="A46" s="39" t="s">
        <v>39</v>
      </c>
      <c r="B46" s="212">
        <v>154</v>
      </c>
      <c r="C46" s="213">
        <v>158</v>
      </c>
      <c r="D46" s="211">
        <f t="shared" si="0"/>
        <v>0.97468354430379744</v>
      </c>
    </row>
    <row r="47" spans="1:4" ht="12" customHeight="1">
      <c r="A47" s="39" t="s">
        <v>40</v>
      </c>
      <c r="B47" s="212">
        <v>76</v>
      </c>
      <c r="C47" s="213">
        <v>62</v>
      </c>
      <c r="D47" s="211">
        <f t="shared" si="0"/>
        <v>1.2258064516129032</v>
      </c>
    </row>
    <row r="48" spans="1:4">
      <c r="A48" s="215"/>
      <c r="B48" s="216"/>
      <c r="C48" s="216"/>
      <c r="D48" s="211">
        <f t="shared" si="0"/>
        <v>0</v>
      </c>
    </row>
    <row r="49" spans="1:4">
      <c r="A49" s="217"/>
      <c r="B49" s="218">
        <f>B24+B35</f>
        <v>1569</v>
      </c>
      <c r="C49" s="218">
        <f>C24+C35</f>
        <v>1100</v>
      </c>
      <c r="D49" s="211">
        <f t="shared" si="0"/>
        <v>1.4263636363636363</v>
      </c>
    </row>
    <row r="50" spans="1:4">
      <c r="A50" s="200"/>
      <c r="B50" s="201"/>
      <c r="C50" s="201"/>
      <c r="D50" s="219"/>
    </row>
    <row r="51" spans="1:4">
      <c r="A51" s="200"/>
      <c r="B51" s="201"/>
      <c r="C51" s="201"/>
      <c r="D51" s="219"/>
    </row>
    <row r="52" spans="1:4">
      <c r="A52" s="200"/>
      <c r="B52" s="201"/>
      <c r="C52" s="201"/>
      <c r="D52" s="219"/>
    </row>
    <row r="53" spans="1:4">
      <c r="A53" s="200"/>
      <c r="B53" s="201"/>
      <c r="C53" s="201"/>
      <c r="D53" s="219"/>
    </row>
    <row r="54" spans="1:4">
      <c r="A54" s="200"/>
      <c r="B54" s="201"/>
      <c r="C54" s="201"/>
      <c r="D54" s="219"/>
    </row>
    <row r="55" spans="1:4">
      <c r="A55" s="200"/>
      <c r="B55" s="201"/>
      <c r="C55" s="201"/>
      <c r="D55" s="219"/>
    </row>
    <row r="56" spans="1:4">
      <c r="A56" s="200"/>
      <c r="B56" s="201"/>
      <c r="C56" s="201"/>
      <c r="D56" s="219"/>
    </row>
    <row r="57" spans="1:4">
      <c r="A57" s="220"/>
      <c r="B57" s="221"/>
      <c r="C57" s="221"/>
      <c r="D57" s="222"/>
    </row>
  </sheetData>
  <sheetProtection selectLockedCells="1"/>
  <mergeCells count="5">
    <mergeCell ref="A4:D4"/>
    <mergeCell ref="A6:D6"/>
    <mergeCell ref="A11:A12"/>
    <mergeCell ref="B11:B12"/>
    <mergeCell ref="C11:C12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7">
    <pageSetUpPr fitToPage="1"/>
  </sheetPr>
  <dimension ref="A1:H153"/>
  <sheetViews>
    <sheetView topLeftCell="A3" zoomScaleNormal="100" zoomScaleSheetLayoutView="100" workbookViewId="0">
      <selection activeCell="I43" sqref="I43"/>
    </sheetView>
  </sheetViews>
  <sheetFormatPr baseColWidth="10" defaultRowHeight="15"/>
  <cols>
    <col min="1" max="1" width="21.5703125" style="286" customWidth="1"/>
    <col min="2" max="4" width="12.85546875" style="286" customWidth="1"/>
    <col min="5" max="7" width="11.42578125" style="286"/>
    <col min="8" max="8" width="11.42578125" style="427"/>
    <col min="9" max="236" width="11.42578125" style="286"/>
    <col min="237" max="237" width="7.5703125" style="286" customWidth="1"/>
    <col min="238" max="238" width="13.28515625" style="286" customWidth="1"/>
    <col min="239" max="239" width="8.85546875" style="286" customWidth="1"/>
    <col min="240" max="244" width="7.140625" style="286" customWidth="1"/>
    <col min="245" max="245" width="8.7109375" style="286" customWidth="1"/>
    <col min="246" max="492" width="11.42578125" style="286"/>
    <col min="493" max="493" width="7.5703125" style="286" customWidth="1"/>
    <col min="494" max="494" width="13.28515625" style="286" customWidth="1"/>
    <col min="495" max="495" width="8.85546875" style="286" customWidth="1"/>
    <col min="496" max="500" width="7.140625" style="286" customWidth="1"/>
    <col min="501" max="501" width="8.7109375" style="286" customWidth="1"/>
    <col min="502" max="748" width="11.42578125" style="286"/>
    <col min="749" max="749" width="7.5703125" style="286" customWidth="1"/>
    <col min="750" max="750" width="13.28515625" style="286" customWidth="1"/>
    <col min="751" max="751" width="8.85546875" style="286" customWidth="1"/>
    <col min="752" max="756" width="7.140625" style="286" customWidth="1"/>
    <col min="757" max="757" width="8.7109375" style="286" customWidth="1"/>
    <col min="758" max="1004" width="11.42578125" style="286"/>
    <col min="1005" max="1005" width="7.5703125" style="286" customWidth="1"/>
    <col min="1006" max="1006" width="13.28515625" style="286" customWidth="1"/>
    <col min="1007" max="1007" width="8.85546875" style="286" customWidth="1"/>
    <col min="1008" max="1012" width="7.140625" style="286" customWidth="1"/>
    <col min="1013" max="1013" width="8.7109375" style="286" customWidth="1"/>
    <col min="1014" max="1260" width="11.42578125" style="286"/>
    <col min="1261" max="1261" width="7.5703125" style="286" customWidth="1"/>
    <col min="1262" max="1262" width="13.28515625" style="286" customWidth="1"/>
    <col min="1263" max="1263" width="8.85546875" style="286" customWidth="1"/>
    <col min="1264" max="1268" width="7.140625" style="286" customWidth="1"/>
    <col min="1269" max="1269" width="8.7109375" style="286" customWidth="1"/>
    <col min="1270" max="1516" width="11.42578125" style="286"/>
    <col min="1517" max="1517" width="7.5703125" style="286" customWidth="1"/>
    <col min="1518" max="1518" width="13.28515625" style="286" customWidth="1"/>
    <col min="1519" max="1519" width="8.85546875" style="286" customWidth="1"/>
    <col min="1520" max="1524" width="7.140625" style="286" customWidth="1"/>
    <col min="1525" max="1525" width="8.7109375" style="286" customWidth="1"/>
    <col min="1526" max="1772" width="11.42578125" style="286"/>
    <col min="1773" max="1773" width="7.5703125" style="286" customWidth="1"/>
    <col min="1774" max="1774" width="13.28515625" style="286" customWidth="1"/>
    <col min="1775" max="1775" width="8.85546875" style="286" customWidth="1"/>
    <col min="1776" max="1780" width="7.140625" style="286" customWidth="1"/>
    <col min="1781" max="1781" width="8.7109375" style="286" customWidth="1"/>
    <col min="1782" max="2028" width="11.42578125" style="286"/>
    <col min="2029" max="2029" width="7.5703125" style="286" customWidth="1"/>
    <col min="2030" max="2030" width="13.28515625" style="286" customWidth="1"/>
    <col min="2031" max="2031" width="8.85546875" style="286" customWidth="1"/>
    <col min="2032" max="2036" width="7.140625" style="286" customWidth="1"/>
    <col min="2037" max="2037" width="8.7109375" style="286" customWidth="1"/>
    <col min="2038" max="2284" width="11.42578125" style="286"/>
    <col min="2285" max="2285" width="7.5703125" style="286" customWidth="1"/>
    <col min="2286" max="2286" width="13.28515625" style="286" customWidth="1"/>
    <col min="2287" max="2287" width="8.85546875" style="286" customWidth="1"/>
    <col min="2288" max="2292" width="7.140625" style="286" customWidth="1"/>
    <col min="2293" max="2293" width="8.7109375" style="286" customWidth="1"/>
    <col min="2294" max="2540" width="11.42578125" style="286"/>
    <col min="2541" max="2541" width="7.5703125" style="286" customWidth="1"/>
    <col min="2542" max="2542" width="13.28515625" style="286" customWidth="1"/>
    <col min="2543" max="2543" width="8.85546875" style="286" customWidth="1"/>
    <col min="2544" max="2548" width="7.140625" style="286" customWidth="1"/>
    <col min="2549" max="2549" width="8.7109375" style="286" customWidth="1"/>
    <col min="2550" max="2796" width="11.42578125" style="286"/>
    <col min="2797" max="2797" width="7.5703125" style="286" customWidth="1"/>
    <col min="2798" max="2798" width="13.28515625" style="286" customWidth="1"/>
    <col min="2799" max="2799" width="8.85546875" style="286" customWidth="1"/>
    <col min="2800" max="2804" width="7.140625" style="286" customWidth="1"/>
    <col min="2805" max="2805" width="8.7109375" style="286" customWidth="1"/>
    <col min="2806" max="3052" width="11.42578125" style="286"/>
    <col min="3053" max="3053" width="7.5703125" style="286" customWidth="1"/>
    <col min="3054" max="3054" width="13.28515625" style="286" customWidth="1"/>
    <col min="3055" max="3055" width="8.85546875" style="286" customWidth="1"/>
    <col min="3056" max="3060" width="7.140625" style="286" customWidth="1"/>
    <col min="3061" max="3061" width="8.7109375" style="286" customWidth="1"/>
    <col min="3062" max="3308" width="11.42578125" style="286"/>
    <col min="3309" max="3309" width="7.5703125" style="286" customWidth="1"/>
    <col min="3310" max="3310" width="13.28515625" style="286" customWidth="1"/>
    <col min="3311" max="3311" width="8.85546875" style="286" customWidth="1"/>
    <col min="3312" max="3316" width="7.140625" style="286" customWidth="1"/>
    <col min="3317" max="3317" width="8.7109375" style="286" customWidth="1"/>
    <col min="3318" max="3564" width="11.42578125" style="286"/>
    <col min="3565" max="3565" width="7.5703125" style="286" customWidth="1"/>
    <col min="3566" max="3566" width="13.28515625" style="286" customWidth="1"/>
    <col min="3567" max="3567" width="8.85546875" style="286" customWidth="1"/>
    <col min="3568" max="3572" width="7.140625" style="286" customWidth="1"/>
    <col min="3573" max="3573" width="8.7109375" style="286" customWidth="1"/>
    <col min="3574" max="3820" width="11.42578125" style="286"/>
    <col min="3821" max="3821" width="7.5703125" style="286" customWidth="1"/>
    <col min="3822" max="3822" width="13.28515625" style="286" customWidth="1"/>
    <col min="3823" max="3823" width="8.85546875" style="286" customWidth="1"/>
    <col min="3824" max="3828" width="7.140625" style="286" customWidth="1"/>
    <col min="3829" max="3829" width="8.7109375" style="286" customWidth="1"/>
    <col min="3830" max="4076" width="11.42578125" style="286"/>
    <col min="4077" max="4077" width="7.5703125" style="286" customWidth="1"/>
    <col min="4078" max="4078" width="13.28515625" style="286" customWidth="1"/>
    <col min="4079" max="4079" width="8.85546875" style="286" customWidth="1"/>
    <col min="4080" max="4084" width="7.140625" style="286" customWidth="1"/>
    <col min="4085" max="4085" width="8.7109375" style="286" customWidth="1"/>
    <col min="4086" max="4332" width="11.42578125" style="286"/>
    <col min="4333" max="4333" width="7.5703125" style="286" customWidth="1"/>
    <col min="4334" max="4334" width="13.28515625" style="286" customWidth="1"/>
    <col min="4335" max="4335" width="8.85546875" style="286" customWidth="1"/>
    <col min="4336" max="4340" width="7.140625" style="286" customWidth="1"/>
    <col min="4341" max="4341" width="8.7109375" style="286" customWidth="1"/>
    <col min="4342" max="4588" width="11.42578125" style="286"/>
    <col min="4589" max="4589" width="7.5703125" style="286" customWidth="1"/>
    <col min="4590" max="4590" width="13.28515625" style="286" customWidth="1"/>
    <col min="4591" max="4591" width="8.85546875" style="286" customWidth="1"/>
    <col min="4592" max="4596" width="7.140625" style="286" customWidth="1"/>
    <col min="4597" max="4597" width="8.7109375" style="286" customWidth="1"/>
    <col min="4598" max="4844" width="11.42578125" style="286"/>
    <col min="4845" max="4845" width="7.5703125" style="286" customWidth="1"/>
    <col min="4846" max="4846" width="13.28515625" style="286" customWidth="1"/>
    <col min="4847" max="4847" width="8.85546875" style="286" customWidth="1"/>
    <col min="4848" max="4852" width="7.140625" style="286" customWidth="1"/>
    <col min="4853" max="4853" width="8.7109375" style="286" customWidth="1"/>
    <col min="4854" max="5100" width="11.42578125" style="286"/>
    <col min="5101" max="5101" width="7.5703125" style="286" customWidth="1"/>
    <col min="5102" max="5102" width="13.28515625" style="286" customWidth="1"/>
    <col min="5103" max="5103" width="8.85546875" style="286" customWidth="1"/>
    <col min="5104" max="5108" width="7.140625" style="286" customWidth="1"/>
    <col min="5109" max="5109" width="8.7109375" style="286" customWidth="1"/>
    <col min="5110" max="5356" width="11.42578125" style="286"/>
    <col min="5357" max="5357" width="7.5703125" style="286" customWidth="1"/>
    <col min="5358" max="5358" width="13.28515625" style="286" customWidth="1"/>
    <col min="5359" max="5359" width="8.85546875" style="286" customWidth="1"/>
    <col min="5360" max="5364" width="7.140625" style="286" customWidth="1"/>
    <col min="5365" max="5365" width="8.7109375" style="286" customWidth="1"/>
    <col min="5366" max="5612" width="11.42578125" style="286"/>
    <col min="5613" max="5613" width="7.5703125" style="286" customWidth="1"/>
    <col min="5614" max="5614" width="13.28515625" style="286" customWidth="1"/>
    <col min="5615" max="5615" width="8.85546875" style="286" customWidth="1"/>
    <col min="5616" max="5620" width="7.140625" style="286" customWidth="1"/>
    <col min="5621" max="5621" width="8.7109375" style="286" customWidth="1"/>
    <col min="5622" max="5868" width="11.42578125" style="286"/>
    <col min="5869" max="5869" width="7.5703125" style="286" customWidth="1"/>
    <col min="5870" max="5870" width="13.28515625" style="286" customWidth="1"/>
    <col min="5871" max="5871" width="8.85546875" style="286" customWidth="1"/>
    <col min="5872" max="5876" width="7.140625" style="286" customWidth="1"/>
    <col min="5877" max="5877" width="8.7109375" style="286" customWidth="1"/>
    <col min="5878" max="6124" width="11.42578125" style="286"/>
    <col min="6125" max="6125" width="7.5703125" style="286" customWidth="1"/>
    <col min="6126" max="6126" width="13.28515625" style="286" customWidth="1"/>
    <col min="6127" max="6127" width="8.85546875" style="286" customWidth="1"/>
    <col min="6128" max="6132" width="7.140625" style="286" customWidth="1"/>
    <col min="6133" max="6133" width="8.7109375" style="286" customWidth="1"/>
    <col min="6134" max="6380" width="11.42578125" style="286"/>
    <col min="6381" max="6381" width="7.5703125" style="286" customWidth="1"/>
    <col min="6382" max="6382" width="13.28515625" style="286" customWidth="1"/>
    <col min="6383" max="6383" width="8.85546875" style="286" customWidth="1"/>
    <col min="6384" max="6388" width="7.140625" style="286" customWidth="1"/>
    <col min="6389" max="6389" width="8.7109375" style="286" customWidth="1"/>
    <col min="6390" max="6636" width="11.42578125" style="286"/>
    <col min="6637" max="6637" width="7.5703125" style="286" customWidth="1"/>
    <col min="6638" max="6638" width="13.28515625" style="286" customWidth="1"/>
    <col min="6639" max="6639" width="8.85546875" style="286" customWidth="1"/>
    <col min="6640" max="6644" width="7.140625" style="286" customWidth="1"/>
    <col min="6645" max="6645" width="8.7109375" style="286" customWidth="1"/>
    <col min="6646" max="6892" width="11.42578125" style="286"/>
    <col min="6893" max="6893" width="7.5703125" style="286" customWidth="1"/>
    <col min="6894" max="6894" width="13.28515625" style="286" customWidth="1"/>
    <col min="6895" max="6895" width="8.85546875" style="286" customWidth="1"/>
    <col min="6896" max="6900" width="7.140625" style="286" customWidth="1"/>
    <col min="6901" max="6901" width="8.7109375" style="286" customWidth="1"/>
    <col min="6902" max="7148" width="11.42578125" style="286"/>
    <col min="7149" max="7149" width="7.5703125" style="286" customWidth="1"/>
    <col min="7150" max="7150" width="13.28515625" style="286" customWidth="1"/>
    <col min="7151" max="7151" width="8.85546875" style="286" customWidth="1"/>
    <col min="7152" max="7156" width="7.140625" style="286" customWidth="1"/>
    <col min="7157" max="7157" width="8.7109375" style="286" customWidth="1"/>
    <col min="7158" max="7404" width="11.42578125" style="286"/>
    <col min="7405" max="7405" width="7.5703125" style="286" customWidth="1"/>
    <col min="7406" max="7406" width="13.28515625" style="286" customWidth="1"/>
    <col min="7407" max="7407" width="8.85546875" style="286" customWidth="1"/>
    <col min="7408" max="7412" width="7.140625" style="286" customWidth="1"/>
    <col min="7413" max="7413" width="8.7109375" style="286" customWidth="1"/>
    <col min="7414" max="7660" width="11.42578125" style="286"/>
    <col min="7661" max="7661" width="7.5703125" style="286" customWidth="1"/>
    <col min="7662" max="7662" width="13.28515625" style="286" customWidth="1"/>
    <col min="7663" max="7663" width="8.85546875" style="286" customWidth="1"/>
    <col min="7664" max="7668" width="7.140625" style="286" customWidth="1"/>
    <col min="7669" max="7669" width="8.7109375" style="286" customWidth="1"/>
    <col min="7670" max="7916" width="11.42578125" style="286"/>
    <col min="7917" max="7917" width="7.5703125" style="286" customWidth="1"/>
    <col min="7918" max="7918" width="13.28515625" style="286" customWidth="1"/>
    <col min="7919" max="7919" width="8.85546875" style="286" customWidth="1"/>
    <col min="7920" max="7924" width="7.140625" style="286" customWidth="1"/>
    <col min="7925" max="7925" width="8.7109375" style="286" customWidth="1"/>
    <col min="7926" max="8172" width="11.42578125" style="286"/>
    <col min="8173" max="8173" width="7.5703125" style="286" customWidth="1"/>
    <col min="8174" max="8174" width="13.28515625" style="286" customWidth="1"/>
    <col min="8175" max="8175" width="8.85546875" style="286" customWidth="1"/>
    <col min="8176" max="8180" width="7.140625" style="286" customWidth="1"/>
    <col min="8181" max="8181" width="8.7109375" style="286" customWidth="1"/>
    <col min="8182" max="8428" width="11.42578125" style="286"/>
    <col min="8429" max="8429" width="7.5703125" style="286" customWidth="1"/>
    <col min="8430" max="8430" width="13.28515625" style="286" customWidth="1"/>
    <col min="8431" max="8431" width="8.85546875" style="286" customWidth="1"/>
    <col min="8432" max="8436" width="7.140625" style="286" customWidth="1"/>
    <col min="8437" max="8437" width="8.7109375" style="286" customWidth="1"/>
    <col min="8438" max="8684" width="11.42578125" style="286"/>
    <col min="8685" max="8685" width="7.5703125" style="286" customWidth="1"/>
    <col min="8686" max="8686" width="13.28515625" style="286" customWidth="1"/>
    <col min="8687" max="8687" width="8.85546875" style="286" customWidth="1"/>
    <col min="8688" max="8692" width="7.140625" style="286" customWidth="1"/>
    <col min="8693" max="8693" width="8.7109375" style="286" customWidth="1"/>
    <col min="8694" max="8940" width="11.42578125" style="286"/>
    <col min="8941" max="8941" width="7.5703125" style="286" customWidth="1"/>
    <col min="8942" max="8942" width="13.28515625" style="286" customWidth="1"/>
    <col min="8943" max="8943" width="8.85546875" style="286" customWidth="1"/>
    <col min="8944" max="8948" width="7.140625" style="286" customWidth="1"/>
    <col min="8949" max="8949" width="8.7109375" style="286" customWidth="1"/>
    <col min="8950" max="9196" width="11.42578125" style="286"/>
    <col min="9197" max="9197" width="7.5703125" style="286" customWidth="1"/>
    <col min="9198" max="9198" width="13.28515625" style="286" customWidth="1"/>
    <col min="9199" max="9199" width="8.85546875" style="286" customWidth="1"/>
    <col min="9200" max="9204" width="7.140625" style="286" customWidth="1"/>
    <col min="9205" max="9205" width="8.7109375" style="286" customWidth="1"/>
    <col min="9206" max="9452" width="11.42578125" style="286"/>
    <col min="9453" max="9453" width="7.5703125" style="286" customWidth="1"/>
    <col min="9454" max="9454" width="13.28515625" style="286" customWidth="1"/>
    <col min="9455" max="9455" width="8.85546875" style="286" customWidth="1"/>
    <col min="9456" max="9460" width="7.140625" style="286" customWidth="1"/>
    <col min="9461" max="9461" width="8.7109375" style="286" customWidth="1"/>
    <col min="9462" max="9708" width="11.42578125" style="286"/>
    <col min="9709" max="9709" width="7.5703125" style="286" customWidth="1"/>
    <col min="9710" max="9710" width="13.28515625" style="286" customWidth="1"/>
    <col min="9711" max="9711" width="8.85546875" style="286" customWidth="1"/>
    <col min="9712" max="9716" width="7.140625" style="286" customWidth="1"/>
    <col min="9717" max="9717" width="8.7109375" style="286" customWidth="1"/>
    <col min="9718" max="9964" width="11.42578125" style="286"/>
    <col min="9965" max="9965" width="7.5703125" style="286" customWidth="1"/>
    <col min="9966" max="9966" width="13.28515625" style="286" customWidth="1"/>
    <col min="9967" max="9967" width="8.85546875" style="286" customWidth="1"/>
    <col min="9968" max="9972" width="7.140625" style="286" customWidth="1"/>
    <col min="9973" max="9973" width="8.7109375" style="286" customWidth="1"/>
    <col min="9974" max="10220" width="11.42578125" style="286"/>
    <col min="10221" max="10221" width="7.5703125" style="286" customWidth="1"/>
    <col min="10222" max="10222" width="13.28515625" style="286" customWidth="1"/>
    <col min="10223" max="10223" width="8.85546875" style="286" customWidth="1"/>
    <col min="10224" max="10228" width="7.140625" style="286" customWidth="1"/>
    <col min="10229" max="10229" width="8.7109375" style="286" customWidth="1"/>
    <col min="10230" max="10476" width="11.42578125" style="286"/>
    <col min="10477" max="10477" width="7.5703125" style="286" customWidth="1"/>
    <col min="10478" max="10478" width="13.28515625" style="286" customWidth="1"/>
    <col min="10479" max="10479" width="8.85546875" style="286" customWidth="1"/>
    <col min="10480" max="10484" width="7.140625" style="286" customWidth="1"/>
    <col min="10485" max="10485" width="8.7109375" style="286" customWidth="1"/>
    <col min="10486" max="10732" width="11.42578125" style="286"/>
    <col min="10733" max="10733" width="7.5703125" style="286" customWidth="1"/>
    <col min="10734" max="10734" width="13.28515625" style="286" customWidth="1"/>
    <col min="10735" max="10735" width="8.85546875" style="286" customWidth="1"/>
    <col min="10736" max="10740" width="7.140625" style="286" customWidth="1"/>
    <col min="10741" max="10741" width="8.7109375" style="286" customWidth="1"/>
    <col min="10742" max="10988" width="11.42578125" style="286"/>
    <col min="10989" max="10989" width="7.5703125" style="286" customWidth="1"/>
    <col min="10990" max="10990" width="13.28515625" style="286" customWidth="1"/>
    <col min="10991" max="10991" width="8.85546875" style="286" customWidth="1"/>
    <col min="10992" max="10996" width="7.140625" style="286" customWidth="1"/>
    <col min="10997" max="10997" width="8.7109375" style="286" customWidth="1"/>
    <col min="10998" max="11244" width="11.42578125" style="286"/>
    <col min="11245" max="11245" width="7.5703125" style="286" customWidth="1"/>
    <col min="11246" max="11246" width="13.28515625" style="286" customWidth="1"/>
    <col min="11247" max="11247" width="8.85546875" style="286" customWidth="1"/>
    <col min="11248" max="11252" width="7.140625" style="286" customWidth="1"/>
    <col min="11253" max="11253" width="8.7109375" style="286" customWidth="1"/>
    <col min="11254" max="11500" width="11.42578125" style="286"/>
    <col min="11501" max="11501" width="7.5703125" style="286" customWidth="1"/>
    <col min="11502" max="11502" width="13.28515625" style="286" customWidth="1"/>
    <col min="11503" max="11503" width="8.85546875" style="286" customWidth="1"/>
    <col min="11504" max="11508" width="7.140625" style="286" customWidth="1"/>
    <col min="11509" max="11509" width="8.7109375" style="286" customWidth="1"/>
    <col min="11510" max="11756" width="11.42578125" style="286"/>
    <col min="11757" max="11757" width="7.5703125" style="286" customWidth="1"/>
    <col min="11758" max="11758" width="13.28515625" style="286" customWidth="1"/>
    <col min="11759" max="11759" width="8.85546875" style="286" customWidth="1"/>
    <col min="11760" max="11764" width="7.140625" style="286" customWidth="1"/>
    <col min="11765" max="11765" width="8.7109375" style="286" customWidth="1"/>
    <col min="11766" max="12012" width="11.42578125" style="286"/>
    <col min="12013" max="12013" width="7.5703125" style="286" customWidth="1"/>
    <col min="12014" max="12014" width="13.28515625" style="286" customWidth="1"/>
    <col min="12015" max="12015" width="8.85546875" style="286" customWidth="1"/>
    <col min="12016" max="12020" width="7.140625" style="286" customWidth="1"/>
    <col min="12021" max="12021" width="8.7109375" style="286" customWidth="1"/>
    <col min="12022" max="12268" width="11.42578125" style="286"/>
    <col min="12269" max="12269" width="7.5703125" style="286" customWidth="1"/>
    <col min="12270" max="12270" width="13.28515625" style="286" customWidth="1"/>
    <col min="12271" max="12271" width="8.85546875" style="286" customWidth="1"/>
    <col min="12272" max="12276" width="7.140625" style="286" customWidth="1"/>
    <col min="12277" max="12277" width="8.7109375" style="286" customWidth="1"/>
    <col min="12278" max="12524" width="11.42578125" style="286"/>
    <col min="12525" max="12525" width="7.5703125" style="286" customWidth="1"/>
    <col min="12526" max="12526" width="13.28515625" style="286" customWidth="1"/>
    <col min="12527" max="12527" width="8.85546875" style="286" customWidth="1"/>
    <col min="12528" max="12532" width="7.140625" style="286" customWidth="1"/>
    <col min="12533" max="12533" width="8.7109375" style="286" customWidth="1"/>
    <col min="12534" max="12780" width="11.42578125" style="286"/>
    <col min="12781" max="12781" width="7.5703125" style="286" customWidth="1"/>
    <col min="12782" max="12782" width="13.28515625" style="286" customWidth="1"/>
    <col min="12783" max="12783" width="8.85546875" style="286" customWidth="1"/>
    <col min="12784" max="12788" width="7.140625" style="286" customWidth="1"/>
    <col min="12789" max="12789" width="8.7109375" style="286" customWidth="1"/>
    <col min="12790" max="13036" width="11.42578125" style="286"/>
    <col min="13037" max="13037" width="7.5703125" style="286" customWidth="1"/>
    <col min="13038" max="13038" width="13.28515625" style="286" customWidth="1"/>
    <col min="13039" max="13039" width="8.85546875" style="286" customWidth="1"/>
    <col min="13040" max="13044" width="7.140625" style="286" customWidth="1"/>
    <col min="13045" max="13045" width="8.7109375" style="286" customWidth="1"/>
    <col min="13046" max="13292" width="11.42578125" style="286"/>
    <col min="13293" max="13293" width="7.5703125" style="286" customWidth="1"/>
    <col min="13294" max="13294" width="13.28515625" style="286" customWidth="1"/>
    <col min="13295" max="13295" width="8.85546875" style="286" customWidth="1"/>
    <col min="13296" max="13300" width="7.140625" style="286" customWidth="1"/>
    <col min="13301" max="13301" width="8.7109375" style="286" customWidth="1"/>
    <col min="13302" max="13548" width="11.42578125" style="286"/>
    <col min="13549" max="13549" width="7.5703125" style="286" customWidth="1"/>
    <col min="13550" max="13550" width="13.28515625" style="286" customWidth="1"/>
    <col min="13551" max="13551" width="8.85546875" style="286" customWidth="1"/>
    <col min="13552" max="13556" width="7.140625" style="286" customWidth="1"/>
    <col min="13557" max="13557" width="8.7109375" style="286" customWidth="1"/>
    <col min="13558" max="13804" width="11.42578125" style="286"/>
    <col min="13805" max="13805" width="7.5703125" style="286" customWidth="1"/>
    <col min="13806" max="13806" width="13.28515625" style="286" customWidth="1"/>
    <col min="13807" max="13807" width="8.85546875" style="286" customWidth="1"/>
    <col min="13808" max="13812" width="7.140625" style="286" customWidth="1"/>
    <col min="13813" max="13813" width="8.7109375" style="286" customWidth="1"/>
    <col min="13814" max="14060" width="11.42578125" style="286"/>
    <col min="14061" max="14061" width="7.5703125" style="286" customWidth="1"/>
    <col min="14062" max="14062" width="13.28515625" style="286" customWidth="1"/>
    <col min="14063" max="14063" width="8.85546875" style="286" customWidth="1"/>
    <col min="14064" max="14068" width="7.140625" style="286" customWidth="1"/>
    <col min="14069" max="14069" width="8.7109375" style="286" customWidth="1"/>
    <col min="14070" max="14316" width="11.42578125" style="286"/>
    <col min="14317" max="14317" width="7.5703125" style="286" customWidth="1"/>
    <col min="14318" max="14318" width="13.28515625" style="286" customWidth="1"/>
    <col min="14319" max="14319" width="8.85546875" style="286" customWidth="1"/>
    <col min="14320" max="14324" width="7.140625" style="286" customWidth="1"/>
    <col min="14325" max="14325" width="8.7109375" style="286" customWidth="1"/>
    <col min="14326" max="14572" width="11.42578125" style="286"/>
    <col min="14573" max="14573" width="7.5703125" style="286" customWidth="1"/>
    <col min="14574" max="14574" width="13.28515625" style="286" customWidth="1"/>
    <col min="14575" max="14575" width="8.85546875" style="286" customWidth="1"/>
    <col min="14576" max="14580" width="7.140625" style="286" customWidth="1"/>
    <col min="14581" max="14581" width="8.7109375" style="286" customWidth="1"/>
    <col min="14582" max="14828" width="11.42578125" style="286"/>
    <col min="14829" max="14829" width="7.5703125" style="286" customWidth="1"/>
    <col min="14830" max="14830" width="13.28515625" style="286" customWidth="1"/>
    <col min="14831" max="14831" width="8.85546875" style="286" customWidth="1"/>
    <col min="14832" max="14836" width="7.140625" style="286" customWidth="1"/>
    <col min="14837" max="14837" width="8.7109375" style="286" customWidth="1"/>
    <col min="14838" max="15084" width="11.42578125" style="286"/>
    <col min="15085" max="15085" width="7.5703125" style="286" customWidth="1"/>
    <col min="15086" max="15086" width="13.28515625" style="286" customWidth="1"/>
    <col min="15087" max="15087" width="8.85546875" style="286" customWidth="1"/>
    <col min="15088" max="15092" width="7.140625" style="286" customWidth="1"/>
    <col min="15093" max="15093" width="8.7109375" style="286" customWidth="1"/>
    <col min="15094" max="15340" width="11.42578125" style="286"/>
    <col min="15341" max="15341" width="7.5703125" style="286" customWidth="1"/>
    <col min="15342" max="15342" width="13.28515625" style="286" customWidth="1"/>
    <col min="15343" max="15343" width="8.85546875" style="286" customWidth="1"/>
    <col min="15344" max="15348" width="7.140625" style="286" customWidth="1"/>
    <col min="15349" max="15349" width="8.7109375" style="286" customWidth="1"/>
    <col min="15350" max="15596" width="11.42578125" style="286"/>
    <col min="15597" max="15597" width="7.5703125" style="286" customWidth="1"/>
    <col min="15598" max="15598" width="13.28515625" style="286" customWidth="1"/>
    <col min="15599" max="15599" width="8.85546875" style="286" customWidth="1"/>
    <col min="15600" max="15604" width="7.140625" style="286" customWidth="1"/>
    <col min="15605" max="15605" width="8.7109375" style="286" customWidth="1"/>
    <col min="15606" max="15852" width="11.42578125" style="286"/>
    <col min="15853" max="15853" width="7.5703125" style="286" customWidth="1"/>
    <col min="15854" max="15854" width="13.28515625" style="286" customWidth="1"/>
    <col min="15855" max="15855" width="8.85546875" style="286" customWidth="1"/>
    <col min="15856" max="15860" width="7.140625" style="286" customWidth="1"/>
    <col min="15861" max="15861" width="8.7109375" style="286" customWidth="1"/>
    <col min="15862" max="16108" width="11.42578125" style="286"/>
    <col min="16109" max="16109" width="7.5703125" style="286" customWidth="1"/>
    <col min="16110" max="16110" width="13.28515625" style="286" customWidth="1"/>
    <col min="16111" max="16111" width="8.85546875" style="286" customWidth="1"/>
    <col min="16112" max="16116" width="7.140625" style="286" customWidth="1"/>
    <col min="16117" max="16117" width="8.7109375" style="286" customWidth="1"/>
    <col min="16118" max="16384" width="11.42578125" style="286"/>
  </cols>
  <sheetData>
    <row r="1" spans="1:8" ht="15" customHeight="1"/>
    <row r="2" spans="1:8" ht="15" customHeight="1"/>
    <row r="3" spans="1:8" ht="12" customHeight="1"/>
    <row r="4" spans="1:8" ht="15" customHeight="1"/>
    <row r="5" spans="1:8" s="5" customFormat="1" ht="9" customHeight="1">
      <c r="A5" s="428"/>
      <c r="B5" s="3"/>
      <c r="C5" s="3"/>
      <c r="D5" s="3"/>
      <c r="E5" s="3"/>
      <c r="H5" s="429"/>
    </row>
    <row r="6" spans="1:8" s="5" customFormat="1" ht="6.75" customHeight="1">
      <c r="A6" s="114"/>
      <c r="B6" s="3"/>
      <c r="C6" s="3"/>
      <c r="D6" s="3"/>
      <c r="E6" s="3"/>
      <c r="H6" s="429"/>
    </row>
    <row r="7" spans="1:8" ht="16.5" customHeight="1">
      <c r="A7" s="810" t="s">
        <v>392</v>
      </c>
      <c r="B7" s="810"/>
      <c r="C7" s="810"/>
      <c r="D7" s="810"/>
      <c r="E7" s="810"/>
      <c r="F7" s="810"/>
      <c r="G7" s="430"/>
    </row>
    <row r="8" spans="1:8" s="427" customFormat="1" ht="18" customHeight="1">
      <c r="A8" s="811"/>
      <c r="B8" s="811"/>
      <c r="C8" s="811"/>
      <c r="D8" s="811"/>
      <c r="E8" s="811"/>
      <c r="F8" s="811"/>
      <c r="G8" s="430"/>
    </row>
    <row r="9" spans="1:8" ht="6.75" customHeight="1">
      <c r="A9" s="8"/>
      <c r="B9" s="8"/>
      <c r="C9" s="8"/>
      <c r="D9" s="8"/>
    </row>
    <row r="10" spans="1:8" ht="31.5" customHeight="1">
      <c r="A10" s="431" t="s">
        <v>1</v>
      </c>
      <c r="B10" s="431" t="s">
        <v>4</v>
      </c>
      <c r="C10" s="431" t="s">
        <v>5</v>
      </c>
      <c r="D10" s="431" t="s">
        <v>6</v>
      </c>
      <c r="E10" s="432" t="s">
        <v>7</v>
      </c>
      <c r="F10" s="432" t="s">
        <v>207</v>
      </c>
    </row>
    <row r="11" spans="1:8" ht="14.1" customHeight="1">
      <c r="A11" s="433" t="s">
        <v>9</v>
      </c>
      <c r="B11" s="434">
        <v>327</v>
      </c>
      <c r="C11" s="434">
        <v>513</v>
      </c>
      <c r="D11" s="434">
        <v>486</v>
      </c>
      <c r="E11" s="434">
        <v>1257</v>
      </c>
      <c r="F11" s="434">
        <v>861</v>
      </c>
    </row>
    <row r="12" spans="1:8" ht="14.1" customHeight="1">
      <c r="A12" s="433" t="s">
        <v>12</v>
      </c>
      <c r="B12" s="434">
        <v>0</v>
      </c>
      <c r="C12" s="434">
        <v>21</v>
      </c>
      <c r="D12" s="434">
        <v>65</v>
      </c>
      <c r="E12" s="434">
        <v>12</v>
      </c>
      <c r="F12" s="434">
        <v>40</v>
      </c>
    </row>
    <row r="13" spans="1:8" ht="14.1" customHeight="1">
      <c r="A13" s="433" t="s">
        <v>13</v>
      </c>
      <c r="B13" s="434">
        <v>0</v>
      </c>
      <c r="C13" s="434">
        <v>0</v>
      </c>
      <c r="D13" s="434">
        <v>39</v>
      </c>
      <c r="E13" s="434">
        <v>0</v>
      </c>
      <c r="F13" s="434">
        <v>1</v>
      </c>
    </row>
    <row r="14" spans="1:8" s="426" customFormat="1" ht="14.1" customHeight="1">
      <c r="A14" s="433" t="s">
        <v>14</v>
      </c>
      <c r="B14" s="434">
        <v>625</v>
      </c>
      <c r="C14" s="434">
        <v>337</v>
      </c>
      <c r="D14" s="434">
        <v>292</v>
      </c>
      <c r="E14" s="434">
        <v>227</v>
      </c>
      <c r="F14" s="434">
        <v>395</v>
      </c>
      <c r="G14" s="286"/>
      <c r="H14" s="427"/>
    </row>
    <row r="15" spans="1:8" s="426" customFormat="1" ht="14.1" customHeight="1">
      <c r="A15" s="433" t="s">
        <v>15</v>
      </c>
      <c r="B15" s="434">
        <v>256</v>
      </c>
      <c r="C15" s="434">
        <v>376</v>
      </c>
      <c r="D15" s="434">
        <v>310</v>
      </c>
      <c r="E15" s="434">
        <v>459</v>
      </c>
      <c r="F15" s="434">
        <v>140</v>
      </c>
      <c r="G15" s="286"/>
      <c r="H15" s="427"/>
    </row>
    <row r="16" spans="1:8" s="426" customFormat="1" ht="14.1" customHeight="1">
      <c r="A16" s="433" t="s">
        <v>16</v>
      </c>
      <c r="B16" s="434">
        <v>4469</v>
      </c>
      <c r="C16" s="434">
        <v>1258</v>
      </c>
      <c r="D16" s="434">
        <v>243</v>
      </c>
      <c r="E16" s="434">
        <v>171</v>
      </c>
      <c r="F16" s="434">
        <v>178</v>
      </c>
      <c r="G16" s="286"/>
      <c r="H16" s="427"/>
    </row>
    <row r="17" spans="1:8" s="426" customFormat="1" ht="14.1" customHeight="1">
      <c r="A17" s="433" t="s">
        <v>17</v>
      </c>
      <c r="B17" s="434">
        <v>1346</v>
      </c>
      <c r="C17" s="434">
        <v>2</v>
      </c>
      <c r="D17" s="434">
        <v>49</v>
      </c>
      <c r="E17" s="434">
        <v>29</v>
      </c>
      <c r="F17" s="434">
        <v>194</v>
      </c>
      <c r="G17" s="286"/>
      <c r="H17" s="427"/>
    </row>
    <row r="18" spans="1:8" s="426" customFormat="1" ht="14.1" customHeight="1">
      <c r="A18" s="433" t="s">
        <v>18</v>
      </c>
      <c r="B18" s="434">
        <v>2</v>
      </c>
      <c r="C18" s="434">
        <v>51</v>
      </c>
      <c r="D18" s="434">
        <v>75</v>
      </c>
      <c r="E18" s="434">
        <v>2</v>
      </c>
      <c r="F18" s="434">
        <v>201</v>
      </c>
      <c r="G18" s="286"/>
      <c r="H18" s="427"/>
    </row>
    <row r="19" spans="1:8" s="426" customFormat="1" ht="14.1" customHeight="1">
      <c r="A19" s="433" t="s">
        <v>19</v>
      </c>
      <c r="B19" s="434">
        <v>512</v>
      </c>
      <c r="C19" s="434">
        <v>606</v>
      </c>
      <c r="D19" s="434">
        <v>71</v>
      </c>
      <c r="E19" s="434">
        <v>1</v>
      </c>
      <c r="F19" s="434">
        <v>37</v>
      </c>
      <c r="G19" s="286"/>
      <c r="H19" s="427"/>
    </row>
    <row r="20" spans="1:8" s="426" customFormat="1" ht="14.1" customHeight="1">
      <c r="A20" s="433" t="s">
        <v>20</v>
      </c>
      <c r="B20" s="434">
        <v>599</v>
      </c>
      <c r="C20" s="434">
        <v>1763</v>
      </c>
      <c r="D20" s="434">
        <v>8014</v>
      </c>
      <c r="E20" s="434">
        <v>1341</v>
      </c>
      <c r="F20" s="434">
        <v>6537</v>
      </c>
      <c r="G20" s="286"/>
      <c r="H20" s="427"/>
    </row>
    <row r="21" spans="1:8" s="426" customFormat="1" ht="14.1" customHeight="1">
      <c r="A21" s="433" t="s">
        <v>21</v>
      </c>
      <c r="B21" s="434">
        <v>1886</v>
      </c>
      <c r="C21" s="434">
        <v>1800</v>
      </c>
      <c r="D21" s="434">
        <v>1462</v>
      </c>
      <c r="E21" s="434">
        <v>1021</v>
      </c>
      <c r="F21" s="434">
        <v>1175</v>
      </c>
      <c r="G21" s="286"/>
      <c r="H21" s="427"/>
    </row>
    <row r="22" spans="1:8" s="426" customFormat="1" ht="14.1" customHeight="1">
      <c r="A22" s="433" t="s">
        <v>22</v>
      </c>
      <c r="B22" s="434">
        <v>207</v>
      </c>
      <c r="C22" s="434">
        <v>147</v>
      </c>
      <c r="D22" s="434">
        <v>274</v>
      </c>
      <c r="E22" s="434">
        <v>183</v>
      </c>
      <c r="F22" s="434">
        <v>408</v>
      </c>
      <c r="G22" s="286"/>
      <c r="H22" s="427"/>
    </row>
    <row r="23" spans="1:8" s="426" customFormat="1" ht="14.1" customHeight="1">
      <c r="A23" s="433" t="s">
        <v>23</v>
      </c>
      <c r="B23" s="434">
        <v>35</v>
      </c>
      <c r="C23" s="434">
        <v>396</v>
      </c>
      <c r="D23" s="434">
        <v>463</v>
      </c>
      <c r="E23" s="434">
        <v>33</v>
      </c>
      <c r="F23" s="434">
        <v>228</v>
      </c>
      <c r="G23" s="286"/>
      <c r="H23" s="427"/>
    </row>
    <row r="24" spans="1:8" s="426" customFormat="1" ht="14.1" customHeight="1">
      <c r="A24" s="433" t="s">
        <v>24</v>
      </c>
      <c r="B24" s="434">
        <v>5395</v>
      </c>
      <c r="C24" s="434">
        <v>7754</v>
      </c>
      <c r="D24" s="434">
        <v>6308</v>
      </c>
      <c r="E24" s="434">
        <v>21394</v>
      </c>
      <c r="F24" s="434">
        <v>30630</v>
      </c>
      <c r="G24" s="286"/>
      <c r="H24" s="427"/>
    </row>
    <row r="25" spans="1:8" s="426" customFormat="1" ht="14.1" customHeight="1">
      <c r="A25" s="433" t="s">
        <v>25</v>
      </c>
      <c r="B25" s="434">
        <v>0</v>
      </c>
      <c r="C25" s="434">
        <v>49</v>
      </c>
      <c r="D25" s="434">
        <v>5</v>
      </c>
      <c r="E25" s="434">
        <v>39</v>
      </c>
      <c r="F25" s="434">
        <v>7715</v>
      </c>
      <c r="G25" s="286"/>
      <c r="H25" s="427"/>
    </row>
    <row r="26" spans="1:8" s="426" customFormat="1" ht="14.1" customHeight="1">
      <c r="A26" s="433" t="s">
        <v>26</v>
      </c>
      <c r="B26" s="434">
        <v>2011</v>
      </c>
      <c r="C26" s="434">
        <v>2100</v>
      </c>
      <c r="D26" s="434">
        <v>1995</v>
      </c>
      <c r="E26" s="434">
        <v>1860</v>
      </c>
      <c r="F26" s="434">
        <v>1311</v>
      </c>
      <c r="G26" s="286"/>
      <c r="H26" s="427"/>
    </row>
    <row r="27" spans="1:8" s="426" customFormat="1" ht="14.1" customHeight="1">
      <c r="A27" s="433" t="s">
        <v>27</v>
      </c>
      <c r="B27" s="434">
        <v>92</v>
      </c>
      <c r="C27" s="434">
        <v>0</v>
      </c>
      <c r="D27" s="434">
        <v>0</v>
      </c>
      <c r="E27" s="434">
        <v>0</v>
      </c>
      <c r="F27" s="434">
        <v>0</v>
      </c>
      <c r="G27" s="286"/>
      <c r="H27" s="427"/>
    </row>
    <row r="28" spans="1:8" s="426" customFormat="1" ht="14.1" customHeight="1">
      <c r="A28" s="433" t="s">
        <v>28</v>
      </c>
      <c r="B28" s="434">
        <v>37828</v>
      </c>
      <c r="C28" s="434">
        <v>39610</v>
      </c>
      <c r="D28" s="434">
        <v>35553</v>
      </c>
      <c r="E28" s="434">
        <v>40750</v>
      </c>
      <c r="F28" s="434">
        <v>62504</v>
      </c>
      <c r="G28" s="286"/>
      <c r="H28" s="427"/>
    </row>
    <row r="29" spans="1:8" s="426" customFormat="1" ht="14.1" customHeight="1">
      <c r="A29" s="433" t="s">
        <v>29</v>
      </c>
      <c r="B29" s="434">
        <v>5358</v>
      </c>
      <c r="C29" s="434">
        <v>5060</v>
      </c>
      <c r="D29" s="434">
        <v>3057</v>
      </c>
      <c r="E29" s="434">
        <v>3613</v>
      </c>
      <c r="F29" s="434">
        <v>4232</v>
      </c>
      <c r="G29" s="286"/>
      <c r="H29" s="427"/>
    </row>
    <row r="30" spans="1:8" ht="14.1" customHeight="1">
      <c r="A30" s="433" t="s">
        <v>30</v>
      </c>
      <c r="B30" s="434">
        <v>4</v>
      </c>
      <c r="C30" s="434">
        <v>0</v>
      </c>
      <c r="D30" s="434">
        <v>47</v>
      </c>
      <c r="E30" s="434">
        <v>7</v>
      </c>
      <c r="F30" s="434">
        <v>0</v>
      </c>
    </row>
    <row r="31" spans="1:8" ht="14.1" customHeight="1">
      <c r="A31" s="433" t="s">
        <v>31</v>
      </c>
      <c r="B31" s="434">
        <v>1653</v>
      </c>
      <c r="C31" s="434">
        <v>1255</v>
      </c>
      <c r="D31" s="434">
        <v>257</v>
      </c>
      <c r="E31" s="434">
        <v>73</v>
      </c>
      <c r="F31" s="434">
        <v>32</v>
      </c>
    </row>
    <row r="32" spans="1:8" ht="14.1" customHeight="1">
      <c r="A32" s="433" t="s">
        <v>32</v>
      </c>
      <c r="B32" s="434">
        <v>903</v>
      </c>
      <c r="C32" s="434">
        <v>148</v>
      </c>
      <c r="D32" s="434">
        <v>247</v>
      </c>
      <c r="E32" s="434">
        <v>282</v>
      </c>
      <c r="F32" s="434">
        <v>851</v>
      </c>
    </row>
    <row r="33" spans="1:8" ht="14.1" customHeight="1">
      <c r="A33" s="433" t="s">
        <v>33</v>
      </c>
      <c r="B33" s="434">
        <v>0</v>
      </c>
      <c r="C33" s="434">
        <v>246</v>
      </c>
      <c r="D33" s="434">
        <v>68</v>
      </c>
      <c r="E33" s="434">
        <v>12</v>
      </c>
      <c r="F33" s="434">
        <v>28</v>
      </c>
    </row>
    <row r="34" spans="1:8" ht="14.1" customHeight="1">
      <c r="A34" s="433" t="s">
        <v>34</v>
      </c>
      <c r="B34" s="434">
        <v>0</v>
      </c>
      <c r="C34" s="434">
        <v>61</v>
      </c>
      <c r="D34" s="434">
        <v>103</v>
      </c>
      <c r="E34" s="434">
        <v>0</v>
      </c>
      <c r="F34" s="434">
        <v>0</v>
      </c>
    </row>
    <row r="35" spans="1:8" ht="14.1" customHeight="1">
      <c r="A35" s="433" t="s">
        <v>35</v>
      </c>
      <c r="B35" s="434">
        <v>503</v>
      </c>
      <c r="C35" s="434">
        <v>494</v>
      </c>
      <c r="D35" s="434">
        <v>221</v>
      </c>
      <c r="E35" s="434">
        <v>28</v>
      </c>
      <c r="F35" s="434">
        <v>8</v>
      </c>
    </row>
    <row r="36" spans="1:8" ht="14.1" customHeight="1">
      <c r="A36" s="433" t="s">
        <v>36</v>
      </c>
      <c r="B36" s="434">
        <v>43</v>
      </c>
      <c r="C36" s="434">
        <v>59</v>
      </c>
      <c r="D36" s="434">
        <v>82</v>
      </c>
      <c r="E36" s="434">
        <v>110</v>
      </c>
      <c r="F36" s="434">
        <v>95</v>
      </c>
    </row>
    <row r="37" spans="1:8" ht="14.1" customHeight="1">
      <c r="A37" s="433" t="s">
        <v>37</v>
      </c>
      <c r="B37" s="434">
        <v>0</v>
      </c>
      <c r="C37" s="434">
        <v>0</v>
      </c>
      <c r="D37" s="434">
        <v>0</v>
      </c>
      <c r="E37" s="434">
        <v>56</v>
      </c>
      <c r="F37" s="434">
        <v>66</v>
      </c>
    </row>
    <row r="38" spans="1:8" ht="14.1" customHeight="1">
      <c r="A38" s="433" t="s">
        <v>38</v>
      </c>
      <c r="B38" s="434">
        <v>679</v>
      </c>
      <c r="C38" s="434">
        <v>1150</v>
      </c>
      <c r="D38" s="434">
        <v>842</v>
      </c>
      <c r="E38" s="434">
        <v>499</v>
      </c>
      <c r="F38" s="434">
        <v>580</v>
      </c>
    </row>
    <row r="39" spans="1:8" ht="14.1" customHeight="1">
      <c r="A39" s="433" t="s">
        <v>39</v>
      </c>
      <c r="B39" s="434">
        <v>1487</v>
      </c>
      <c r="C39" s="434">
        <v>1436</v>
      </c>
      <c r="D39" s="434">
        <v>956</v>
      </c>
      <c r="E39" s="434">
        <v>132</v>
      </c>
      <c r="F39" s="434">
        <v>429</v>
      </c>
    </row>
    <row r="40" spans="1:8" ht="13.5" customHeight="1">
      <c r="A40" s="433" t="s">
        <v>40</v>
      </c>
      <c r="B40" s="434">
        <v>57</v>
      </c>
      <c r="C40" s="434">
        <v>252</v>
      </c>
      <c r="D40" s="434">
        <v>370</v>
      </c>
      <c r="E40" s="434">
        <v>0</v>
      </c>
      <c r="F40" s="434">
        <v>0</v>
      </c>
    </row>
    <row r="41" spans="1:8" s="37" customFormat="1" ht="12.75">
      <c r="A41" s="436" t="s">
        <v>41</v>
      </c>
      <c r="B41" s="437">
        <f>SUBTOTAL(109,B11:B40)</f>
        <v>66277</v>
      </c>
      <c r="C41" s="437">
        <f>SUBTOTAL(109,C11:C40)</f>
        <v>66944</v>
      </c>
      <c r="D41" s="437">
        <f t="shared" ref="D41:F41" si="0">SUBTOTAL(109,D11:D40)</f>
        <v>61954</v>
      </c>
      <c r="E41" s="437">
        <f t="shared" si="0"/>
        <v>73591</v>
      </c>
      <c r="F41" s="437">
        <f t="shared" si="0"/>
        <v>118876</v>
      </c>
      <c r="H41" s="438"/>
    </row>
    <row r="42" spans="1:8">
      <c r="A42" s="433" t="s">
        <v>78</v>
      </c>
      <c r="B42" s="434">
        <v>1443</v>
      </c>
      <c r="C42" s="435">
        <v>2099</v>
      </c>
      <c r="D42" s="435">
        <v>1770</v>
      </c>
      <c r="E42" s="434">
        <v>409</v>
      </c>
      <c r="F42" s="434">
        <v>1500</v>
      </c>
    </row>
    <row r="43" spans="1:8">
      <c r="A43" s="433" t="s">
        <v>43</v>
      </c>
      <c r="B43" s="434">
        <v>462</v>
      </c>
      <c r="C43" s="435">
        <v>737</v>
      </c>
      <c r="D43" s="435">
        <v>602</v>
      </c>
      <c r="E43" s="434">
        <v>70</v>
      </c>
      <c r="F43" s="434">
        <v>372</v>
      </c>
    </row>
    <row r="44" spans="1:8">
      <c r="A44" s="436" t="s">
        <v>44</v>
      </c>
      <c r="B44" s="437">
        <f>SUBTOTAL(109,B42:B43)</f>
        <v>1905</v>
      </c>
      <c r="C44" s="437">
        <f>SUBTOTAL(109,C42:C43)</f>
        <v>2836</v>
      </c>
      <c r="D44" s="437">
        <f t="shared" ref="D44:F44" si="1">SUBTOTAL(109,D42:D43)</f>
        <v>2372</v>
      </c>
      <c r="E44" s="437">
        <f t="shared" si="1"/>
        <v>479</v>
      </c>
      <c r="F44" s="437">
        <f t="shared" si="1"/>
        <v>1872</v>
      </c>
    </row>
    <row r="45" spans="1:8">
      <c r="A45" s="436" t="s">
        <v>393</v>
      </c>
      <c r="B45" s="437"/>
      <c r="C45" s="439">
        <v>769</v>
      </c>
      <c r="D45" s="439">
        <v>195</v>
      </c>
      <c r="E45" s="440">
        <v>460</v>
      </c>
      <c r="F45" s="440">
        <v>459</v>
      </c>
    </row>
    <row r="46" spans="1:8">
      <c r="A46" s="441" t="s">
        <v>394</v>
      </c>
      <c r="B46" s="437"/>
      <c r="C46" s="440"/>
      <c r="D46" s="440">
        <v>112</v>
      </c>
      <c r="E46" s="440">
        <v>223</v>
      </c>
      <c r="F46" s="440">
        <v>187</v>
      </c>
    </row>
    <row r="47" spans="1:8">
      <c r="A47" s="441" t="s">
        <v>8</v>
      </c>
      <c r="B47" s="437">
        <f>SUBTOTAL(109,B11:B46)</f>
        <v>68182</v>
      </c>
      <c r="C47" s="437">
        <f t="shared" ref="C47:F47" si="2">SUBTOTAL(109,C11:C46)</f>
        <v>70549</v>
      </c>
      <c r="D47" s="437">
        <f t="shared" si="2"/>
        <v>64633</v>
      </c>
      <c r="E47" s="437">
        <f t="shared" si="2"/>
        <v>74753</v>
      </c>
      <c r="F47" s="437">
        <f t="shared" si="2"/>
        <v>121394</v>
      </c>
    </row>
    <row r="48" spans="1:8">
      <c r="A48" s="442" t="s">
        <v>395</v>
      </c>
      <c r="B48" s="30"/>
      <c r="C48" s="443"/>
      <c r="D48" s="443"/>
      <c r="E48" s="443"/>
      <c r="F48" s="443"/>
    </row>
    <row r="49" spans="1:4">
      <c r="A49" s="8"/>
      <c r="B49" s="8"/>
      <c r="C49" s="8"/>
      <c r="D49" s="8"/>
    </row>
    <row r="50" spans="1:4">
      <c r="A50" s="8"/>
      <c r="B50" s="8"/>
      <c r="C50" s="8"/>
      <c r="D50" s="8"/>
    </row>
    <row r="51" spans="1:4">
      <c r="A51" s="8"/>
      <c r="B51" s="8"/>
      <c r="C51" s="8"/>
      <c r="D51" s="8"/>
    </row>
    <row r="52" spans="1:4">
      <c r="A52" s="8"/>
      <c r="B52" s="8"/>
      <c r="C52" s="8"/>
      <c r="D52" s="8"/>
    </row>
    <row r="53" spans="1:4">
      <c r="A53" s="8"/>
      <c r="B53" s="8"/>
      <c r="C53" s="8"/>
      <c r="D53" s="8"/>
    </row>
    <row r="54" spans="1:4">
      <c r="A54" s="8"/>
      <c r="B54" s="8"/>
      <c r="C54" s="8"/>
      <c r="D54" s="8"/>
    </row>
    <row r="55" spans="1:4">
      <c r="A55" s="8"/>
      <c r="B55" s="8"/>
      <c r="C55" s="8"/>
      <c r="D55" s="8"/>
    </row>
    <row r="56" spans="1:4">
      <c r="A56" s="8"/>
      <c r="B56" s="8"/>
      <c r="C56" s="8"/>
      <c r="D56" s="8"/>
    </row>
    <row r="57" spans="1:4">
      <c r="A57" s="8"/>
      <c r="B57" s="8"/>
      <c r="C57" s="8"/>
      <c r="D57" s="8"/>
    </row>
    <row r="58" spans="1:4">
      <c r="A58" s="8"/>
      <c r="B58" s="8"/>
      <c r="C58" s="8"/>
      <c r="D58" s="8"/>
    </row>
    <row r="59" spans="1:4">
      <c r="A59" s="8"/>
      <c r="B59" s="8"/>
      <c r="C59" s="8"/>
      <c r="D59" s="8"/>
    </row>
    <row r="60" spans="1:4">
      <c r="A60" s="8"/>
      <c r="B60" s="8"/>
      <c r="C60" s="8"/>
      <c r="D60" s="8"/>
    </row>
    <row r="61" spans="1:4">
      <c r="A61" s="8"/>
      <c r="B61" s="8"/>
      <c r="C61" s="8"/>
      <c r="D61" s="8"/>
    </row>
    <row r="62" spans="1:4">
      <c r="A62" s="8"/>
      <c r="B62" s="8"/>
      <c r="C62" s="8"/>
      <c r="D62" s="8"/>
    </row>
    <row r="63" spans="1:4">
      <c r="A63" s="8"/>
      <c r="B63" s="8"/>
      <c r="C63" s="8"/>
      <c r="D63" s="8"/>
    </row>
    <row r="64" spans="1:4">
      <c r="A64" s="8"/>
      <c r="B64" s="8"/>
      <c r="C64" s="8"/>
      <c r="D64" s="8"/>
    </row>
    <row r="65" spans="1:4">
      <c r="A65" s="8"/>
      <c r="B65" s="8"/>
      <c r="C65" s="8"/>
      <c r="D65" s="8"/>
    </row>
    <row r="66" spans="1:4">
      <c r="A66" s="8"/>
      <c r="B66" s="8"/>
      <c r="C66" s="8"/>
      <c r="D66" s="8"/>
    </row>
    <row r="67" spans="1:4">
      <c r="A67" s="8"/>
      <c r="B67" s="8"/>
      <c r="C67" s="8"/>
      <c r="D67" s="8"/>
    </row>
    <row r="68" spans="1:4">
      <c r="A68" s="8"/>
      <c r="B68" s="8"/>
      <c r="C68" s="8"/>
      <c r="D68" s="8"/>
    </row>
    <row r="69" spans="1:4">
      <c r="A69" s="8"/>
      <c r="B69" s="8"/>
      <c r="C69" s="8"/>
      <c r="D69" s="8"/>
    </row>
    <row r="70" spans="1:4">
      <c r="A70" s="8"/>
      <c r="B70" s="8"/>
      <c r="C70" s="8"/>
      <c r="D70" s="8"/>
    </row>
    <row r="71" spans="1:4">
      <c r="A71" s="8"/>
      <c r="B71" s="8"/>
      <c r="C71" s="8"/>
      <c r="D71" s="8"/>
    </row>
    <row r="72" spans="1:4">
      <c r="A72" s="8"/>
      <c r="B72" s="8"/>
      <c r="C72" s="8"/>
      <c r="D72" s="8"/>
    </row>
    <row r="73" spans="1:4">
      <c r="A73" s="8"/>
      <c r="B73" s="8"/>
      <c r="C73" s="8"/>
      <c r="D73" s="8"/>
    </row>
    <row r="74" spans="1:4">
      <c r="A74" s="8"/>
      <c r="B74" s="8"/>
      <c r="C74" s="8"/>
      <c r="D74" s="8"/>
    </row>
    <row r="75" spans="1:4">
      <c r="A75" s="8"/>
      <c r="B75" s="8"/>
      <c r="C75" s="8"/>
      <c r="D75" s="8"/>
    </row>
    <row r="76" spans="1:4">
      <c r="A76" s="8"/>
      <c r="B76" s="8"/>
      <c r="C76" s="8"/>
      <c r="D76" s="8"/>
    </row>
    <row r="77" spans="1:4">
      <c r="A77" s="8"/>
      <c r="B77" s="8"/>
      <c r="C77" s="8"/>
      <c r="D77" s="8"/>
    </row>
    <row r="78" spans="1:4">
      <c r="A78" s="8"/>
      <c r="B78" s="8"/>
      <c r="C78" s="8"/>
      <c r="D78" s="8"/>
    </row>
    <row r="79" spans="1:4">
      <c r="A79" s="8"/>
      <c r="B79" s="8"/>
      <c r="C79" s="8"/>
      <c r="D79" s="8"/>
    </row>
    <row r="80" spans="1:4">
      <c r="A80" s="8"/>
      <c r="B80" s="8"/>
      <c r="C80" s="8"/>
      <c r="D80" s="8"/>
    </row>
    <row r="81" spans="1:4">
      <c r="A81" s="8"/>
      <c r="B81" s="8"/>
      <c r="C81" s="8"/>
      <c r="D81" s="8"/>
    </row>
    <row r="82" spans="1:4">
      <c r="A82" s="8"/>
      <c r="B82" s="8"/>
      <c r="C82" s="8"/>
      <c r="D82" s="8"/>
    </row>
    <row r="83" spans="1:4">
      <c r="A83" s="8"/>
      <c r="B83" s="8"/>
      <c r="C83" s="8"/>
      <c r="D83" s="8"/>
    </row>
    <row r="84" spans="1:4">
      <c r="A84" s="8"/>
      <c r="B84" s="8"/>
      <c r="C84" s="8"/>
      <c r="D84" s="8"/>
    </row>
    <row r="85" spans="1:4">
      <c r="A85" s="8"/>
      <c r="B85" s="8"/>
      <c r="C85" s="8"/>
      <c r="D85" s="8"/>
    </row>
    <row r="86" spans="1:4">
      <c r="A86" s="8"/>
      <c r="B86" s="8"/>
      <c r="C86" s="8"/>
      <c r="D86" s="8"/>
    </row>
    <row r="87" spans="1:4">
      <c r="A87" s="8"/>
      <c r="B87" s="8"/>
      <c r="C87" s="8"/>
      <c r="D87" s="8"/>
    </row>
    <row r="88" spans="1:4">
      <c r="A88" s="8"/>
      <c r="B88" s="8"/>
      <c r="C88" s="8"/>
      <c r="D88" s="8"/>
    </row>
    <row r="89" spans="1:4">
      <c r="A89" s="8"/>
      <c r="B89" s="8"/>
      <c r="C89" s="8"/>
      <c r="D89" s="8"/>
    </row>
    <row r="90" spans="1:4">
      <c r="A90" s="8"/>
      <c r="B90" s="8"/>
      <c r="C90" s="8"/>
      <c r="D90" s="8"/>
    </row>
    <row r="91" spans="1:4">
      <c r="A91" s="8"/>
      <c r="B91" s="8"/>
      <c r="C91" s="8"/>
      <c r="D91" s="8"/>
    </row>
    <row r="92" spans="1:4">
      <c r="A92" s="8"/>
      <c r="B92" s="8"/>
      <c r="C92" s="8"/>
      <c r="D92" s="8"/>
    </row>
    <row r="93" spans="1:4">
      <c r="A93" s="8"/>
      <c r="B93" s="8"/>
      <c r="C93" s="8"/>
      <c r="D93" s="8"/>
    </row>
    <row r="94" spans="1:4">
      <c r="A94" s="8"/>
      <c r="B94" s="8"/>
      <c r="C94" s="8"/>
      <c r="D94" s="8"/>
    </row>
    <row r="95" spans="1:4">
      <c r="A95" s="8"/>
      <c r="B95" s="8"/>
      <c r="C95" s="8"/>
      <c r="D95" s="8"/>
    </row>
    <row r="96" spans="1:4">
      <c r="A96" s="8"/>
      <c r="B96" s="8"/>
      <c r="C96" s="8"/>
      <c r="D96" s="8"/>
    </row>
    <row r="97" spans="1:4">
      <c r="A97" s="8"/>
      <c r="B97" s="8"/>
      <c r="C97" s="8"/>
      <c r="D97" s="8"/>
    </row>
    <row r="98" spans="1:4">
      <c r="A98" s="8"/>
      <c r="B98" s="8"/>
      <c r="C98" s="8"/>
      <c r="D98" s="8"/>
    </row>
    <row r="99" spans="1:4">
      <c r="A99" s="8"/>
      <c r="B99" s="8"/>
      <c r="C99" s="8"/>
      <c r="D99" s="8"/>
    </row>
    <row r="100" spans="1:4">
      <c r="A100" s="8"/>
      <c r="B100" s="8"/>
      <c r="C100" s="8"/>
      <c r="D100" s="8"/>
    </row>
    <row r="101" spans="1:4">
      <c r="A101" s="8"/>
      <c r="B101" s="8"/>
      <c r="C101" s="8"/>
      <c r="D101" s="8"/>
    </row>
    <row r="102" spans="1:4">
      <c r="A102" s="8"/>
      <c r="B102" s="8"/>
      <c r="C102" s="8"/>
      <c r="D102" s="8"/>
    </row>
    <row r="103" spans="1:4">
      <c r="A103" s="8"/>
      <c r="B103" s="8"/>
      <c r="C103" s="8"/>
      <c r="D103" s="8"/>
    </row>
    <row r="104" spans="1:4">
      <c r="A104" s="8"/>
      <c r="B104" s="8"/>
      <c r="C104" s="8"/>
      <c r="D104" s="8"/>
    </row>
    <row r="105" spans="1:4">
      <c r="A105" s="8"/>
      <c r="B105" s="8"/>
      <c r="C105" s="8"/>
      <c r="D105" s="8"/>
    </row>
    <row r="106" spans="1:4">
      <c r="A106" s="8"/>
      <c r="B106" s="8"/>
      <c r="C106" s="8"/>
      <c r="D106" s="8"/>
    </row>
    <row r="107" spans="1:4">
      <c r="A107" s="8"/>
      <c r="B107" s="8"/>
      <c r="C107" s="8"/>
      <c r="D107" s="8"/>
    </row>
    <row r="108" spans="1:4">
      <c r="A108" s="8"/>
      <c r="B108" s="8"/>
      <c r="C108" s="8"/>
      <c r="D108" s="8"/>
    </row>
    <row r="109" spans="1:4">
      <c r="A109" s="8"/>
      <c r="B109" s="8"/>
      <c r="C109" s="8"/>
      <c r="D109" s="8"/>
    </row>
    <row r="110" spans="1:4">
      <c r="A110" s="8"/>
      <c r="B110" s="8"/>
      <c r="C110" s="8"/>
      <c r="D110" s="8"/>
    </row>
    <row r="111" spans="1:4">
      <c r="A111" s="8"/>
      <c r="B111" s="8"/>
      <c r="C111" s="8"/>
      <c r="D111" s="8"/>
    </row>
    <row r="112" spans="1:4">
      <c r="A112" s="8"/>
      <c r="B112" s="8"/>
      <c r="C112" s="8"/>
      <c r="D112" s="8"/>
    </row>
    <row r="113" spans="1:4">
      <c r="A113" s="8"/>
      <c r="B113" s="8"/>
      <c r="C113" s="8"/>
      <c r="D113" s="8"/>
    </row>
    <row r="114" spans="1:4">
      <c r="A114" s="8"/>
      <c r="B114" s="8"/>
      <c r="C114" s="8"/>
      <c r="D114" s="8"/>
    </row>
    <row r="115" spans="1:4">
      <c r="A115" s="8"/>
      <c r="B115" s="8"/>
      <c r="C115" s="8"/>
      <c r="D115" s="8"/>
    </row>
    <row r="116" spans="1:4">
      <c r="A116" s="8"/>
      <c r="B116" s="8"/>
      <c r="C116" s="8"/>
      <c r="D116" s="8"/>
    </row>
    <row r="117" spans="1:4">
      <c r="A117" s="8"/>
      <c r="B117" s="8"/>
      <c r="C117" s="8"/>
      <c r="D117" s="8"/>
    </row>
    <row r="118" spans="1:4" ht="15.75">
      <c r="A118" s="10"/>
      <c r="B118" s="10"/>
      <c r="C118" s="10"/>
      <c r="D118" s="10"/>
    </row>
    <row r="119" spans="1:4" ht="15.75">
      <c r="A119" s="10"/>
      <c r="B119" s="10"/>
      <c r="C119" s="10"/>
      <c r="D119" s="10"/>
    </row>
    <row r="120" spans="1:4" ht="15.75">
      <c r="A120" s="10"/>
      <c r="B120" s="10"/>
      <c r="C120" s="10"/>
      <c r="D120" s="10"/>
    </row>
    <row r="121" spans="1:4" ht="15.75">
      <c r="A121" s="10"/>
      <c r="B121" s="10"/>
      <c r="C121" s="10"/>
      <c r="D121" s="10"/>
    </row>
    <row r="122" spans="1:4" ht="15.75">
      <c r="A122" s="10"/>
      <c r="B122" s="10"/>
      <c r="C122" s="10"/>
      <c r="D122" s="10"/>
    </row>
    <row r="123" spans="1:4" ht="15.75">
      <c r="A123" s="10"/>
      <c r="B123" s="10"/>
      <c r="C123" s="10"/>
      <c r="D123" s="10"/>
    </row>
    <row r="124" spans="1:4" ht="15.75">
      <c r="A124" s="10"/>
      <c r="B124" s="10"/>
      <c r="C124" s="10"/>
      <c r="D124" s="10"/>
    </row>
    <row r="125" spans="1:4" ht="15.75">
      <c r="A125" s="10"/>
      <c r="B125" s="10"/>
      <c r="C125" s="10"/>
      <c r="D125" s="10"/>
    </row>
    <row r="126" spans="1:4" ht="15.75">
      <c r="A126" s="10"/>
      <c r="B126" s="10"/>
      <c r="C126" s="10"/>
      <c r="D126" s="10"/>
    </row>
    <row r="127" spans="1:4" ht="15.75">
      <c r="A127" s="10"/>
      <c r="B127" s="10"/>
      <c r="C127" s="10"/>
      <c r="D127" s="10"/>
    </row>
    <row r="128" spans="1:4" ht="15.75">
      <c r="A128" s="10"/>
      <c r="B128" s="10"/>
      <c r="C128" s="10"/>
      <c r="D128" s="10"/>
    </row>
    <row r="129" spans="1:4" ht="15.75">
      <c r="A129" s="10"/>
      <c r="B129" s="10"/>
      <c r="C129" s="10"/>
      <c r="D129" s="10"/>
    </row>
    <row r="130" spans="1:4" ht="15.75">
      <c r="A130" s="10"/>
      <c r="B130" s="10"/>
      <c r="C130" s="10"/>
      <c r="D130" s="10"/>
    </row>
    <row r="131" spans="1:4" ht="15.75">
      <c r="A131" s="10"/>
      <c r="B131" s="10"/>
      <c r="C131" s="10"/>
      <c r="D131" s="10"/>
    </row>
    <row r="132" spans="1:4" ht="15.75">
      <c r="A132" s="10"/>
      <c r="B132" s="10"/>
      <c r="C132" s="10"/>
      <c r="D132" s="10"/>
    </row>
    <row r="133" spans="1:4" ht="15.75">
      <c r="A133" s="10"/>
      <c r="B133" s="10"/>
      <c r="C133" s="10"/>
      <c r="D133" s="10"/>
    </row>
    <row r="134" spans="1:4" ht="15.75">
      <c r="A134" s="10"/>
      <c r="B134" s="10"/>
      <c r="C134" s="10"/>
      <c r="D134" s="10"/>
    </row>
    <row r="135" spans="1:4" ht="15.75">
      <c r="A135" s="10"/>
      <c r="B135" s="10"/>
      <c r="C135" s="10"/>
      <c r="D135" s="10"/>
    </row>
    <row r="136" spans="1:4" ht="15.75">
      <c r="A136" s="10"/>
      <c r="B136" s="10"/>
      <c r="C136" s="10"/>
      <c r="D136" s="10"/>
    </row>
    <row r="137" spans="1:4" ht="15.75">
      <c r="A137" s="10"/>
      <c r="B137" s="10"/>
      <c r="C137" s="10"/>
      <c r="D137" s="10"/>
    </row>
    <row r="138" spans="1:4" ht="15.75">
      <c r="A138" s="10"/>
      <c r="B138" s="10"/>
      <c r="C138" s="10"/>
      <c r="D138" s="10"/>
    </row>
    <row r="139" spans="1:4" ht="15.75">
      <c r="A139" s="10"/>
      <c r="B139" s="10"/>
      <c r="C139" s="10"/>
      <c r="D139" s="10"/>
    </row>
    <row r="140" spans="1:4" ht="15.75">
      <c r="A140" s="10"/>
      <c r="B140" s="10"/>
      <c r="C140" s="10"/>
      <c r="D140" s="10"/>
    </row>
    <row r="141" spans="1:4" ht="15.75">
      <c r="A141" s="10"/>
      <c r="B141" s="10"/>
      <c r="C141" s="10"/>
      <c r="D141" s="10"/>
    </row>
    <row r="142" spans="1:4" ht="15.75">
      <c r="A142" s="10"/>
      <c r="B142" s="10"/>
      <c r="C142" s="10"/>
      <c r="D142" s="10"/>
    </row>
    <row r="143" spans="1:4" ht="15.75">
      <c r="A143" s="10"/>
      <c r="B143" s="10"/>
      <c r="C143" s="10"/>
      <c r="D143" s="10"/>
    </row>
    <row r="144" spans="1:4" ht="15.75">
      <c r="A144" s="10"/>
      <c r="B144" s="10"/>
      <c r="C144" s="10"/>
      <c r="D144" s="10"/>
    </row>
    <row r="145" spans="1:4" ht="15.75">
      <c r="A145" s="10"/>
      <c r="B145" s="10"/>
      <c r="C145" s="10"/>
      <c r="D145" s="10"/>
    </row>
    <row r="146" spans="1:4" ht="15.75">
      <c r="A146" s="10"/>
      <c r="B146" s="10"/>
      <c r="C146" s="10"/>
      <c r="D146" s="10"/>
    </row>
    <row r="147" spans="1:4" ht="15.75">
      <c r="A147" s="10"/>
      <c r="B147" s="10"/>
      <c r="C147" s="10"/>
      <c r="D147" s="10"/>
    </row>
    <row r="148" spans="1:4" ht="15.75">
      <c r="A148" s="10"/>
      <c r="B148" s="10"/>
      <c r="C148" s="10"/>
      <c r="D148" s="10"/>
    </row>
    <row r="149" spans="1:4" ht="15.75">
      <c r="A149" s="10"/>
      <c r="B149" s="10"/>
      <c r="C149" s="10"/>
      <c r="D149" s="10"/>
    </row>
    <row r="150" spans="1:4" ht="15.75">
      <c r="A150" s="10"/>
      <c r="B150" s="10"/>
      <c r="C150" s="10"/>
      <c r="D150" s="10"/>
    </row>
    <row r="151" spans="1:4" ht="15.75">
      <c r="A151" s="10"/>
      <c r="B151" s="10"/>
      <c r="C151" s="10"/>
      <c r="D151" s="10"/>
    </row>
    <row r="152" spans="1:4" ht="15.75">
      <c r="A152" s="10"/>
      <c r="B152" s="10"/>
      <c r="C152" s="10"/>
      <c r="D152" s="10"/>
    </row>
    <row r="153" spans="1:4" ht="15.75">
      <c r="A153" s="10"/>
      <c r="B153" s="10"/>
      <c r="C153" s="10"/>
      <c r="D153" s="10"/>
    </row>
  </sheetData>
  <dataConsolidate/>
  <mergeCells count="2">
    <mergeCell ref="A7:F7"/>
    <mergeCell ref="A8:F8"/>
  </mergeCells>
  <printOptions horizontalCentered="1"/>
  <pageMargins left="0.59055118110236227" right="0.59055118110236227" top="0.35433070866141736" bottom="0.35433070866141736" header="0.31496062992125984" footer="0.31496062992125984"/>
  <pageSetup scale="95"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6" shapeId="165889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981075</xdr:colOff>
                <xdr:row>3</xdr:row>
                <xdr:rowOff>133350</xdr:rowOff>
              </to>
            </anchor>
          </objectPr>
        </oleObject>
      </mc:Choice>
      <mc:Fallback>
        <oleObject progId="CorelDraw.Graphic.16" shapeId="165889" r:id="rId5"/>
      </mc:Fallback>
    </mc:AlternateContent>
  </oleObjects>
  <tableParts count="1">
    <tablePart r:id="rId7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rgb="FF00FFFF"/>
  </sheetPr>
  <dimension ref="A1:AH21"/>
  <sheetViews>
    <sheetView topLeftCell="J1" zoomScaleNormal="100" zoomScaleSheetLayoutView="100" workbookViewId="0">
      <selection activeCell="AF19" sqref="AF19"/>
    </sheetView>
  </sheetViews>
  <sheetFormatPr baseColWidth="10" defaultRowHeight="15"/>
  <cols>
    <col min="1" max="1" width="12.140625" style="286" customWidth="1"/>
    <col min="2" max="30" width="7.42578125" style="286" customWidth="1"/>
    <col min="31" max="31" width="10" style="286" customWidth="1"/>
    <col min="32" max="32" width="7.42578125" style="286" customWidth="1"/>
    <col min="33" max="16384" width="11.42578125" style="286"/>
  </cols>
  <sheetData>
    <row r="1" spans="1:34">
      <c r="A1" s="447"/>
      <c r="B1" s="447"/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447"/>
      <c r="Q1" s="447"/>
      <c r="R1" s="447"/>
      <c r="S1" s="447"/>
      <c r="T1" s="447"/>
      <c r="U1" s="447"/>
      <c r="V1" s="447"/>
      <c r="W1" s="447"/>
    </row>
    <row r="2" spans="1:34">
      <c r="A2" s="447"/>
      <c r="B2" s="447"/>
      <c r="C2" s="447"/>
      <c r="D2" s="447"/>
      <c r="E2" s="447"/>
      <c r="F2" s="447"/>
      <c r="G2" s="447"/>
      <c r="H2" s="447"/>
      <c r="I2" s="447"/>
      <c r="J2" s="447"/>
      <c r="K2" s="447"/>
      <c r="L2" s="447"/>
      <c r="M2" s="447"/>
      <c r="N2" s="447"/>
      <c r="O2" s="447"/>
      <c r="P2" s="447"/>
      <c r="Q2" s="447"/>
      <c r="R2" s="447"/>
      <c r="S2" s="447"/>
      <c r="T2" s="447"/>
      <c r="U2" s="447"/>
      <c r="V2" s="447"/>
      <c r="W2" s="447"/>
    </row>
    <row r="3" spans="1:34">
      <c r="A3" s="447"/>
      <c r="B3" s="447"/>
      <c r="C3" s="447"/>
      <c r="D3" s="447"/>
      <c r="E3" s="447"/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W3" s="447"/>
    </row>
    <row r="4" spans="1:34">
      <c r="A4" s="812"/>
      <c r="B4" s="812"/>
      <c r="C4" s="812"/>
      <c r="D4" s="812"/>
      <c r="E4" s="812"/>
      <c r="F4" s="812"/>
      <c r="G4" s="812"/>
      <c r="H4" s="812"/>
      <c r="I4" s="812"/>
      <c r="J4" s="812"/>
      <c r="K4" s="812"/>
      <c r="L4" s="812"/>
      <c r="M4" s="812"/>
      <c r="N4" s="812"/>
      <c r="O4" s="812"/>
      <c r="P4" s="812"/>
      <c r="Q4" s="812"/>
      <c r="R4" s="812"/>
      <c r="S4" s="812"/>
      <c r="T4" s="812"/>
      <c r="U4" s="812"/>
      <c r="V4" s="812"/>
      <c r="W4" s="812"/>
      <c r="X4" s="812"/>
      <c r="Y4" s="812"/>
      <c r="Z4" s="812"/>
      <c r="AA4" s="812"/>
      <c r="AB4" s="812"/>
      <c r="AC4" s="812"/>
      <c r="AD4" s="812"/>
      <c r="AE4" s="812"/>
      <c r="AF4" s="450"/>
    </row>
    <row r="5" spans="1:34">
      <c r="AE5" s="448" t="s">
        <v>399</v>
      </c>
      <c r="AF5" s="448"/>
    </row>
    <row r="6" spans="1:34">
      <c r="A6" s="449"/>
      <c r="B6" s="450"/>
      <c r="C6" s="451"/>
      <c r="D6" s="451"/>
      <c r="E6" s="451"/>
      <c r="F6" s="451"/>
      <c r="G6" s="451"/>
      <c r="H6" s="451"/>
      <c r="I6" s="451"/>
      <c r="J6" s="451"/>
      <c r="K6" s="451"/>
      <c r="L6" s="451"/>
      <c r="M6" s="451"/>
      <c r="N6" s="451"/>
      <c r="O6" s="451"/>
      <c r="P6" s="451"/>
      <c r="Q6" s="451"/>
      <c r="R6" s="451"/>
      <c r="S6" s="451"/>
      <c r="T6" s="451"/>
      <c r="U6" s="451"/>
      <c r="V6" s="451"/>
      <c r="AE6" s="448" t="s">
        <v>400</v>
      </c>
      <c r="AF6" s="448"/>
    </row>
    <row r="7" spans="1:34" ht="15.75" thickBot="1">
      <c r="A7" s="449"/>
      <c r="B7" s="450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AH7" s="448"/>
    </row>
    <row r="8" spans="1:34">
      <c r="B8" s="813" t="s">
        <v>401</v>
      </c>
      <c r="C8" s="814"/>
      <c r="D8" s="814"/>
      <c r="E8" s="814"/>
      <c r="F8" s="814"/>
      <c r="G8" s="814"/>
      <c r="H8" s="814"/>
      <c r="I8" s="814"/>
      <c r="J8" s="814"/>
      <c r="K8" s="814"/>
      <c r="L8" s="814"/>
      <c r="M8" s="814"/>
      <c r="N8" s="814"/>
      <c r="O8" s="814"/>
      <c r="P8" s="814"/>
      <c r="Q8" s="814"/>
      <c r="R8" s="814"/>
      <c r="S8" s="814"/>
      <c r="T8" s="814"/>
      <c r="U8" s="814"/>
      <c r="V8" s="814"/>
      <c r="W8" s="814"/>
      <c r="X8" s="814"/>
      <c r="Y8" s="814"/>
      <c r="Z8" s="814"/>
      <c r="AA8" s="814"/>
      <c r="AB8" s="814"/>
      <c r="AC8" s="815"/>
      <c r="AD8" s="815"/>
      <c r="AE8" s="816"/>
      <c r="AF8" s="460"/>
    </row>
    <row r="9" spans="1:34" ht="15.75" thickBot="1">
      <c r="A9" s="450"/>
      <c r="B9" s="817">
        <v>2012</v>
      </c>
      <c r="C9" s="818"/>
      <c r="D9" s="818"/>
      <c r="E9" s="818"/>
      <c r="F9" s="466"/>
      <c r="G9" s="818">
        <v>2013</v>
      </c>
      <c r="H9" s="818"/>
      <c r="I9" s="818"/>
      <c r="J9" s="818"/>
      <c r="K9" s="466"/>
      <c r="L9" s="818">
        <v>2014</v>
      </c>
      <c r="M9" s="818"/>
      <c r="N9" s="818"/>
      <c r="O9" s="818"/>
      <c r="P9" s="466"/>
      <c r="Q9" s="818">
        <v>2015</v>
      </c>
      <c r="R9" s="818"/>
      <c r="S9" s="818"/>
      <c r="T9" s="818"/>
      <c r="U9" s="466"/>
      <c r="V9" s="818">
        <v>2016</v>
      </c>
      <c r="W9" s="818"/>
      <c r="X9" s="818"/>
      <c r="Y9" s="818"/>
      <c r="Z9" s="466"/>
      <c r="AA9" s="818">
        <v>2017</v>
      </c>
      <c r="AB9" s="818"/>
      <c r="AC9" s="819"/>
      <c r="AD9" s="819"/>
      <c r="AE9" s="820"/>
      <c r="AF9" s="461"/>
    </row>
    <row r="10" spans="1:34">
      <c r="A10" s="452" t="s">
        <v>64</v>
      </c>
      <c r="B10" s="453" t="s">
        <v>402</v>
      </c>
      <c r="C10" s="453" t="s">
        <v>403</v>
      </c>
      <c r="D10" s="453" t="s">
        <v>404</v>
      </c>
      <c r="E10" s="453" t="s">
        <v>405</v>
      </c>
      <c r="F10" s="453"/>
      <c r="G10" s="453" t="s">
        <v>402</v>
      </c>
      <c r="H10" s="453" t="s">
        <v>403</v>
      </c>
      <c r="I10" s="453" t="s">
        <v>404</v>
      </c>
      <c r="J10" s="453" t="s">
        <v>405</v>
      </c>
      <c r="K10" s="453"/>
      <c r="L10" s="453" t="s">
        <v>402</v>
      </c>
      <c r="M10" s="453" t="s">
        <v>403</v>
      </c>
      <c r="N10" s="453" t="s">
        <v>404</v>
      </c>
      <c r="O10" s="453" t="s">
        <v>405</v>
      </c>
      <c r="P10" s="453"/>
      <c r="Q10" s="453" t="s">
        <v>402</v>
      </c>
      <c r="R10" s="453" t="s">
        <v>403</v>
      </c>
      <c r="S10" s="453" t="s">
        <v>404</v>
      </c>
      <c r="T10" s="453" t="s">
        <v>405</v>
      </c>
      <c r="U10" s="453"/>
      <c r="V10" s="453" t="s">
        <v>402</v>
      </c>
      <c r="W10" s="453" t="s">
        <v>403</v>
      </c>
      <c r="X10" s="453" t="s">
        <v>404</v>
      </c>
      <c r="Y10" s="453" t="s">
        <v>405</v>
      </c>
      <c r="Z10" s="453"/>
      <c r="AA10" s="453" t="s">
        <v>402</v>
      </c>
      <c r="AB10" s="453" t="s">
        <v>403</v>
      </c>
      <c r="AC10" s="453" t="s">
        <v>404</v>
      </c>
      <c r="AD10" s="453" t="s">
        <v>407</v>
      </c>
      <c r="AF10" s="462"/>
    </row>
    <row r="11" spans="1:34">
      <c r="A11" s="454" t="s">
        <v>12</v>
      </c>
      <c r="B11" s="455">
        <v>750</v>
      </c>
      <c r="C11" s="455">
        <v>909</v>
      </c>
      <c r="D11" s="455">
        <v>648</v>
      </c>
      <c r="E11" s="455">
        <v>221</v>
      </c>
      <c r="F11" s="455">
        <f>SUM(B11:E11)</f>
        <v>2528</v>
      </c>
      <c r="G11" s="455">
        <v>281</v>
      </c>
      <c r="H11" s="455">
        <v>773</v>
      </c>
      <c r="I11" s="455">
        <v>398</v>
      </c>
      <c r="J11" s="455">
        <v>241</v>
      </c>
      <c r="K11" s="455">
        <f>SUM(G11:J11)</f>
        <v>1693</v>
      </c>
      <c r="L11" s="455">
        <v>175</v>
      </c>
      <c r="M11" s="455">
        <v>217</v>
      </c>
      <c r="N11" s="455">
        <v>253</v>
      </c>
      <c r="O11" s="455">
        <v>353</v>
      </c>
      <c r="P11" s="455">
        <f>SUM(L11:O11)</f>
        <v>998</v>
      </c>
      <c r="Q11" s="455">
        <v>279</v>
      </c>
      <c r="R11" s="455">
        <v>351</v>
      </c>
      <c r="S11" s="455">
        <v>216</v>
      </c>
      <c r="T11" s="455">
        <v>237</v>
      </c>
      <c r="U11" s="455">
        <f>SUM(Q11:T11)</f>
        <v>1083</v>
      </c>
      <c r="V11" s="455">
        <v>41</v>
      </c>
      <c r="W11" s="455">
        <v>111</v>
      </c>
      <c r="X11" s="455">
        <v>41</v>
      </c>
      <c r="Y11" s="455">
        <v>55</v>
      </c>
      <c r="Z11" s="455">
        <f>SUM(V11:Y11)</f>
        <v>248</v>
      </c>
      <c r="AA11" s="455">
        <v>126</v>
      </c>
      <c r="AB11" s="455">
        <v>35</v>
      </c>
      <c r="AC11" s="455">
        <v>86</v>
      </c>
      <c r="AD11" s="455">
        <v>7</v>
      </c>
      <c r="AE11" s="455">
        <f>SUM(AA11:AD11)</f>
        <v>254</v>
      </c>
      <c r="AF11" s="463"/>
    </row>
    <row r="12" spans="1:34">
      <c r="A12" s="454" t="s">
        <v>16</v>
      </c>
      <c r="B12" s="456">
        <v>463</v>
      </c>
      <c r="C12" s="456">
        <v>92</v>
      </c>
      <c r="D12" s="456">
        <v>100</v>
      </c>
      <c r="E12" s="456">
        <v>535</v>
      </c>
      <c r="F12" s="455">
        <f t="shared" ref="F12:F18" si="0">SUM(B12:E12)</f>
        <v>1190</v>
      </c>
      <c r="G12" s="456">
        <v>40</v>
      </c>
      <c r="H12" s="456">
        <v>333</v>
      </c>
      <c r="I12" s="456">
        <v>255</v>
      </c>
      <c r="J12" s="456">
        <v>334</v>
      </c>
      <c r="K12" s="455">
        <f t="shared" ref="K12:K19" si="1">SUM(G12:J12)</f>
        <v>962</v>
      </c>
      <c r="L12" s="456">
        <v>210</v>
      </c>
      <c r="M12" s="456">
        <v>40</v>
      </c>
      <c r="N12" s="456">
        <v>147</v>
      </c>
      <c r="O12" s="456">
        <v>662</v>
      </c>
      <c r="P12" s="455">
        <f t="shared" ref="P12:P19" si="2">SUM(L12:O12)</f>
        <v>1059</v>
      </c>
      <c r="Q12" s="456">
        <v>260</v>
      </c>
      <c r="R12" s="456">
        <v>129</v>
      </c>
      <c r="S12" s="456">
        <v>190</v>
      </c>
      <c r="T12" s="456">
        <v>272</v>
      </c>
      <c r="U12" s="455">
        <f t="shared" ref="U12:U19" si="3">SUM(Q12:T12)</f>
        <v>851</v>
      </c>
      <c r="V12" s="456">
        <v>240</v>
      </c>
      <c r="W12" s="456">
        <v>180</v>
      </c>
      <c r="X12" s="456">
        <v>176</v>
      </c>
      <c r="Y12" s="456">
        <v>234</v>
      </c>
      <c r="Z12" s="455">
        <f t="shared" ref="Z12:Z19" si="4">SUM(V12:Y12)</f>
        <v>830</v>
      </c>
      <c r="AA12" s="456">
        <v>211</v>
      </c>
      <c r="AB12" s="456">
        <v>205</v>
      </c>
      <c r="AC12" s="456">
        <v>136</v>
      </c>
      <c r="AD12" s="456">
        <v>80</v>
      </c>
      <c r="AE12" s="456">
        <f t="shared" ref="AE12:AE19" si="5">SUM(AA12:AD12)</f>
        <v>632</v>
      </c>
      <c r="AF12" s="464"/>
    </row>
    <row r="13" spans="1:34">
      <c r="A13" s="454" t="s">
        <v>20</v>
      </c>
      <c r="B13" s="456">
        <v>3291</v>
      </c>
      <c r="C13" s="456">
        <v>2239</v>
      </c>
      <c r="D13" s="456">
        <v>1878</v>
      </c>
      <c r="E13" s="456">
        <v>1934</v>
      </c>
      <c r="F13" s="455">
        <f t="shared" si="0"/>
        <v>9342</v>
      </c>
      <c r="G13" s="456">
        <v>2139</v>
      </c>
      <c r="H13" s="456">
        <v>2867</v>
      </c>
      <c r="I13" s="456">
        <v>2015</v>
      </c>
      <c r="J13" s="456">
        <v>1953</v>
      </c>
      <c r="K13" s="455">
        <f t="shared" si="1"/>
        <v>8974</v>
      </c>
      <c r="L13" s="456">
        <v>2315</v>
      </c>
      <c r="M13" s="456">
        <v>2328</v>
      </c>
      <c r="N13" s="456">
        <v>3507</v>
      </c>
      <c r="O13" s="456">
        <v>2802</v>
      </c>
      <c r="P13" s="455">
        <f t="shared" si="2"/>
        <v>10952</v>
      </c>
      <c r="Q13" s="456">
        <v>2167</v>
      </c>
      <c r="R13" s="456">
        <v>2449</v>
      </c>
      <c r="S13" s="456">
        <v>2287</v>
      </c>
      <c r="T13" s="456">
        <v>2483</v>
      </c>
      <c r="U13" s="455">
        <f t="shared" si="3"/>
        <v>9386</v>
      </c>
      <c r="V13" s="456">
        <v>2133</v>
      </c>
      <c r="W13" s="456">
        <v>3021</v>
      </c>
      <c r="X13" s="456">
        <v>2720</v>
      </c>
      <c r="Y13" s="456">
        <v>2451</v>
      </c>
      <c r="Z13" s="455">
        <f t="shared" si="4"/>
        <v>10325</v>
      </c>
      <c r="AA13" s="456">
        <v>2343</v>
      </c>
      <c r="AB13" s="456">
        <v>3230</v>
      </c>
      <c r="AC13" s="456">
        <v>3796</v>
      </c>
      <c r="AD13" s="456">
        <v>3214</v>
      </c>
      <c r="AE13" s="456">
        <f t="shared" si="5"/>
        <v>12583</v>
      </c>
      <c r="AF13" s="464"/>
    </row>
    <row r="14" spans="1:34">
      <c r="A14" s="454" t="s">
        <v>23</v>
      </c>
      <c r="B14" s="456">
        <v>201</v>
      </c>
      <c r="C14" s="456">
        <v>201</v>
      </c>
      <c r="D14" s="456">
        <v>27</v>
      </c>
      <c r="E14" s="456">
        <v>50</v>
      </c>
      <c r="F14" s="455">
        <f t="shared" si="0"/>
        <v>479</v>
      </c>
      <c r="G14" s="456">
        <v>38</v>
      </c>
      <c r="H14" s="456">
        <v>143</v>
      </c>
      <c r="I14" s="456">
        <v>57</v>
      </c>
      <c r="J14" s="456">
        <v>189</v>
      </c>
      <c r="K14" s="455">
        <f t="shared" si="1"/>
        <v>427</v>
      </c>
      <c r="L14" s="456">
        <v>59</v>
      </c>
      <c r="M14" s="456">
        <v>170</v>
      </c>
      <c r="N14" s="456">
        <v>88</v>
      </c>
      <c r="O14" s="456">
        <v>174</v>
      </c>
      <c r="P14" s="455">
        <f t="shared" si="2"/>
        <v>491</v>
      </c>
      <c r="Q14" s="456">
        <v>86</v>
      </c>
      <c r="R14" s="456">
        <v>141</v>
      </c>
      <c r="S14" s="456">
        <v>113</v>
      </c>
      <c r="T14" s="456">
        <v>106</v>
      </c>
      <c r="U14" s="455">
        <f t="shared" si="3"/>
        <v>446</v>
      </c>
      <c r="V14" s="456">
        <v>135</v>
      </c>
      <c r="W14" s="456">
        <v>120</v>
      </c>
      <c r="X14" s="456">
        <v>158</v>
      </c>
      <c r="Y14" s="456">
        <v>110</v>
      </c>
      <c r="Z14" s="455">
        <f t="shared" si="4"/>
        <v>523</v>
      </c>
      <c r="AA14" s="456">
        <v>112</v>
      </c>
      <c r="AB14" s="456">
        <v>133</v>
      </c>
      <c r="AC14" s="456">
        <v>159</v>
      </c>
      <c r="AD14" s="456">
        <v>98</v>
      </c>
      <c r="AE14" s="456">
        <f t="shared" si="5"/>
        <v>502</v>
      </c>
      <c r="AF14" s="464"/>
    </row>
    <row r="15" spans="1:34">
      <c r="A15" s="454" t="s">
        <v>24</v>
      </c>
      <c r="B15" s="456">
        <v>1100</v>
      </c>
      <c r="C15" s="456">
        <v>737</v>
      </c>
      <c r="D15" s="456">
        <v>99</v>
      </c>
      <c r="E15" s="456">
        <v>64</v>
      </c>
      <c r="F15" s="455">
        <f t="shared" si="0"/>
        <v>2000</v>
      </c>
      <c r="G15" s="456">
        <v>147</v>
      </c>
      <c r="H15" s="456">
        <v>182</v>
      </c>
      <c r="I15" s="456">
        <v>136</v>
      </c>
      <c r="J15" s="456">
        <v>117</v>
      </c>
      <c r="K15" s="455">
        <f t="shared" si="1"/>
        <v>582</v>
      </c>
      <c r="L15" s="456">
        <v>144</v>
      </c>
      <c r="M15" s="456">
        <v>137</v>
      </c>
      <c r="N15" s="456">
        <v>279</v>
      </c>
      <c r="O15" s="456">
        <v>111</v>
      </c>
      <c r="P15" s="455">
        <f t="shared" si="2"/>
        <v>671</v>
      </c>
      <c r="Q15" s="456">
        <v>152</v>
      </c>
      <c r="R15" s="456">
        <v>186</v>
      </c>
      <c r="S15" s="456">
        <v>268</v>
      </c>
      <c r="T15" s="456">
        <v>195</v>
      </c>
      <c r="U15" s="455">
        <f t="shared" si="3"/>
        <v>801</v>
      </c>
      <c r="V15" s="456">
        <v>212</v>
      </c>
      <c r="W15" s="456">
        <v>275</v>
      </c>
      <c r="X15" s="456">
        <v>194</v>
      </c>
      <c r="Y15" s="456">
        <v>247</v>
      </c>
      <c r="Z15" s="455">
        <f t="shared" si="4"/>
        <v>928</v>
      </c>
      <c r="AA15" s="456">
        <v>128</v>
      </c>
      <c r="AB15" s="456">
        <v>106</v>
      </c>
      <c r="AC15" s="456">
        <v>98</v>
      </c>
      <c r="AD15" s="456">
        <v>192</v>
      </c>
      <c r="AE15" s="456">
        <f t="shared" si="5"/>
        <v>524</v>
      </c>
      <c r="AF15" s="464"/>
    </row>
    <row r="16" spans="1:34">
      <c r="A16" s="454" t="s">
        <v>406</v>
      </c>
      <c r="B16" s="456">
        <v>214</v>
      </c>
      <c r="C16" s="456">
        <v>119</v>
      </c>
      <c r="D16" s="456">
        <v>107</v>
      </c>
      <c r="E16" s="456">
        <v>407</v>
      </c>
      <c r="F16" s="455">
        <f t="shared" si="0"/>
        <v>847</v>
      </c>
      <c r="G16" s="456">
        <v>103</v>
      </c>
      <c r="H16" s="456">
        <v>122</v>
      </c>
      <c r="I16" s="456">
        <v>210</v>
      </c>
      <c r="J16" s="456">
        <v>182</v>
      </c>
      <c r="K16" s="455">
        <f t="shared" si="1"/>
        <v>617</v>
      </c>
      <c r="L16" s="456">
        <v>150</v>
      </c>
      <c r="M16" s="456">
        <v>181</v>
      </c>
      <c r="N16" s="456">
        <v>177</v>
      </c>
      <c r="O16" s="456">
        <v>80</v>
      </c>
      <c r="P16" s="455">
        <f t="shared" si="2"/>
        <v>588</v>
      </c>
      <c r="Q16" s="456">
        <v>59</v>
      </c>
      <c r="R16" s="456">
        <v>511</v>
      </c>
      <c r="S16" s="456">
        <v>322</v>
      </c>
      <c r="T16" s="456">
        <v>301</v>
      </c>
      <c r="U16" s="455">
        <f t="shared" si="3"/>
        <v>1193</v>
      </c>
      <c r="V16" s="456">
        <v>97</v>
      </c>
      <c r="W16" s="456">
        <v>118</v>
      </c>
      <c r="X16" s="456">
        <v>144</v>
      </c>
      <c r="Y16" s="456">
        <v>100</v>
      </c>
      <c r="Z16" s="455">
        <f t="shared" si="4"/>
        <v>459</v>
      </c>
      <c r="AA16" s="456">
        <v>69</v>
      </c>
      <c r="AB16" s="456">
        <v>77</v>
      </c>
      <c r="AC16" s="456">
        <v>254</v>
      </c>
      <c r="AD16" s="456">
        <v>151</v>
      </c>
      <c r="AE16" s="456">
        <f t="shared" si="5"/>
        <v>551</v>
      </c>
      <c r="AF16" s="464"/>
      <c r="AH16" s="457"/>
    </row>
    <row r="17" spans="1:34">
      <c r="A17" s="454" t="s">
        <v>36</v>
      </c>
      <c r="B17" s="456">
        <v>3</v>
      </c>
      <c r="C17" s="456">
        <v>5</v>
      </c>
      <c r="D17" s="456">
        <v>4</v>
      </c>
      <c r="E17" s="456">
        <v>3</v>
      </c>
      <c r="F17" s="455">
        <f t="shared" si="0"/>
        <v>15</v>
      </c>
      <c r="G17" s="456">
        <v>1</v>
      </c>
      <c r="H17" s="456">
        <v>1</v>
      </c>
      <c r="I17" s="456">
        <v>4</v>
      </c>
      <c r="J17" s="456">
        <v>28</v>
      </c>
      <c r="K17" s="455">
        <f t="shared" si="1"/>
        <v>34</v>
      </c>
      <c r="L17" s="456">
        <v>12</v>
      </c>
      <c r="M17" s="456">
        <v>3</v>
      </c>
      <c r="N17" s="456">
        <v>30</v>
      </c>
      <c r="O17" s="456">
        <v>4</v>
      </c>
      <c r="P17" s="455">
        <f t="shared" si="2"/>
        <v>49</v>
      </c>
      <c r="Q17" s="456">
        <v>107</v>
      </c>
      <c r="R17" s="456">
        <v>15</v>
      </c>
      <c r="S17" s="456">
        <v>50</v>
      </c>
      <c r="T17" s="456">
        <v>46</v>
      </c>
      <c r="U17" s="455">
        <f t="shared" si="3"/>
        <v>218</v>
      </c>
      <c r="V17" s="456">
        <v>81</v>
      </c>
      <c r="W17" s="456">
        <v>143</v>
      </c>
      <c r="X17" s="456">
        <v>362</v>
      </c>
      <c r="Y17" s="456">
        <v>106</v>
      </c>
      <c r="Z17" s="455">
        <f t="shared" si="4"/>
        <v>692</v>
      </c>
      <c r="AA17" s="456">
        <v>80</v>
      </c>
      <c r="AB17" s="456">
        <v>133</v>
      </c>
      <c r="AC17" s="456">
        <v>55</v>
      </c>
      <c r="AD17" s="456">
        <v>259</v>
      </c>
      <c r="AE17" s="456">
        <f t="shared" si="5"/>
        <v>527</v>
      </c>
      <c r="AF17" s="464"/>
      <c r="AH17" s="457"/>
    </row>
    <row r="18" spans="1:34">
      <c r="A18" s="454" t="s">
        <v>38</v>
      </c>
      <c r="B18" s="456">
        <v>129</v>
      </c>
      <c r="C18" s="456">
        <v>154</v>
      </c>
      <c r="D18" s="456">
        <v>128</v>
      </c>
      <c r="E18" s="456">
        <v>141</v>
      </c>
      <c r="F18" s="455">
        <f t="shared" si="0"/>
        <v>552</v>
      </c>
      <c r="G18" s="456">
        <v>189</v>
      </c>
      <c r="H18" s="456">
        <v>440</v>
      </c>
      <c r="I18" s="456">
        <v>428</v>
      </c>
      <c r="J18" s="456">
        <v>128</v>
      </c>
      <c r="K18" s="455">
        <f t="shared" si="1"/>
        <v>1185</v>
      </c>
      <c r="L18" s="456">
        <v>143</v>
      </c>
      <c r="M18" s="456">
        <v>139</v>
      </c>
      <c r="N18" s="456">
        <v>143</v>
      </c>
      <c r="O18" s="456">
        <v>138</v>
      </c>
      <c r="P18" s="455">
        <f t="shared" si="2"/>
        <v>563</v>
      </c>
      <c r="Q18" s="456">
        <v>150</v>
      </c>
      <c r="R18" s="456">
        <v>155</v>
      </c>
      <c r="S18" s="456">
        <v>119</v>
      </c>
      <c r="T18" s="456">
        <v>130</v>
      </c>
      <c r="U18" s="455">
        <f t="shared" si="3"/>
        <v>554</v>
      </c>
      <c r="V18" s="456">
        <v>146</v>
      </c>
      <c r="W18" s="456">
        <v>147</v>
      </c>
      <c r="X18" s="456">
        <v>152</v>
      </c>
      <c r="Y18" s="456">
        <v>156</v>
      </c>
      <c r="Z18" s="455">
        <f t="shared" si="4"/>
        <v>601</v>
      </c>
      <c r="AA18" s="456">
        <v>181</v>
      </c>
      <c r="AB18" s="456">
        <v>200</v>
      </c>
      <c r="AC18" s="456">
        <v>152</v>
      </c>
      <c r="AD18" s="456">
        <v>93</v>
      </c>
      <c r="AE18" s="456">
        <f t="shared" si="5"/>
        <v>626</v>
      </c>
      <c r="AF18" s="464"/>
      <c r="AH18" s="457"/>
    </row>
    <row r="19" spans="1:34">
      <c r="A19" s="458" t="s">
        <v>8</v>
      </c>
      <c r="B19" s="459">
        <f>SUM(B11:B18)</f>
        <v>6151</v>
      </c>
      <c r="C19" s="459">
        <f t="shared" ref="C19:AB19" si="6">SUM(C11:C18)</f>
        <v>4456</v>
      </c>
      <c r="D19" s="459">
        <f t="shared" si="6"/>
        <v>2991</v>
      </c>
      <c r="E19" s="459">
        <f t="shared" si="6"/>
        <v>3355</v>
      </c>
      <c r="F19" s="455">
        <f>SUM(B19:E19)</f>
        <v>16953</v>
      </c>
      <c r="G19" s="459">
        <f t="shared" si="6"/>
        <v>2938</v>
      </c>
      <c r="H19" s="459">
        <f t="shared" si="6"/>
        <v>4861</v>
      </c>
      <c r="I19" s="459">
        <f t="shared" si="6"/>
        <v>3503</v>
      </c>
      <c r="J19" s="459">
        <f t="shared" si="6"/>
        <v>3172</v>
      </c>
      <c r="K19" s="455">
        <f t="shared" si="1"/>
        <v>14474</v>
      </c>
      <c r="L19" s="459">
        <f t="shared" si="6"/>
        <v>3208</v>
      </c>
      <c r="M19" s="459">
        <f t="shared" si="6"/>
        <v>3215</v>
      </c>
      <c r="N19" s="459">
        <f t="shared" si="6"/>
        <v>4624</v>
      </c>
      <c r="O19" s="459">
        <f t="shared" si="6"/>
        <v>4324</v>
      </c>
      <c r="P19" s="455">
        <f t="shared" si="2"/>
        <v>15371</v>
      </c>
      <c r="Q19" s="459">
        <f t="shared" si="6"/>
        <v>3260</v>
      </c>
      <c r="R19" s="459">
        <f t="shared" si="6"/>
        <v>3937</v>
      </c>
      <c r="S19" s="459">
        <f t="shared" si="6"/>
        <v>3565</v>
      </c>
      <c r="T19" s="459">
        <f t="shared" si="6"/>
        <v>3770</v>
      </c>
      <c r="U19" s="455">
        <f t="shared" si="3"/>
        <v>14532</v>
      </c>
      <c r="V19" s="459">
        <f t="shared" si="6"/>
        <v>3085</v>
      </c>
      <c r="W19" s="459">
        <f t="shared" si="6"/>
        <v>4115</v>
      </c>
      <c r="X19" s="459">
        <f t="shared" si="6"/>
        <v>3947</v>
      </c>
      <c r="Y19" s="459">
        <f t="shared" si="6"/>
        <v>3459</v>
      </c>
      <c r="Z19" s="455">
        <f t="shared" si="4"/>
        <v>14606</v>
      </c>
      <c r="AA19" s="459">
        <f t="shared" si="6"/>
        <v>3250</v>
      </c>
      <c r="AB19" s="459">
        <f t="shared" si="6"/>
        <v>4119</v>
      </c>
      <c r="AC19" s="459">
        <f>SUM(AC11:AC18)</f>
        <v>4736</v>
      </c>
      <c r="AD19" s="459">
        <f>SUM(AD11:AD18)</f>
        <v>4094</v>
      </c>
      <c r="AE19" s="459">
        <f t="shared" si="5"/>
        <v>16199</v>
      </c>
      <c r="AF19" s="465"/>
      <c r="AH19" s="457"/>
    </row>
    <row r="20" spans="1:34">
      <c r="AH20" s="27"/>
    </row>
    <row r="21" spans="1:34">
      <c r="E21" s="408">
        <f>B19+C19+D19+E19</f>
        <v>16953</v>
      </c>
      <c r="F21" s="408"/>
      <c r="G21" s="205"/>
      <c r="H21" s="408"/>
      <c r="I21" s="205"/>
      <c r="J21" s="408">
        <f>G19+H19+I19+J19</f>
        <v>14474</v>
      </c>
      <c r="K21" s="408"/>
      <c r="L21" s="408"/>
      <c r="M21" s="205"/>
      <c r="N21" s="205"/>
      <c r="O21" s="408">
        <f>SUM(L19:O19)</f>
        <v>15371</v>
      </c>
      <c r="P21" s="408"/>
      <c r="Q21" s="205"/>
      <c r="R21" s="205"/>
      <c r="S21" s="408"/>
      <c r="T21" s="408">
        <f>Q19+R19+S19+T19</f>
        <v>14532</v>
      </c>
      <c r="U21" s="408"/>
      <c r="V21" s="205"/>
      <c r="W21" s="205"/>
      <c r="X21" s="408"/>
      <c r="Y21" s="408">
        <f>V19+W19+X19+Y19</f>
        <v>14606</v>
      </c>
      <c r="Z21" s="408"/>
      <c r="AA21" s="205"/>
      <c r="AB21" s="205"/>
      <c r="AC21" s="205"/>
      <c r="AD21" s="205"/>
      <c r="AE21" s="408">
        <f>SUM(AA19:AD19)</f>
        <v>16199</v>
      </c>
      <c r="AF21" s="408"/>
    </row>
  </sheetData>
  <mergeCells count="8">
    <mergeCell ref="A4:AE4"/>
    <mergeCell ref="B8:AE8"/>
    <mergeCell ref="B9:E9"/>
    <mergeCell ref="G9:J9"/>
    <mergeCell ref="L9:O9"/>
    <mergeCell ref="Q9:T9"/>
    <mergeCell ref="V9:Y9"/>
    <mergeCell ref="AA9:AE9"/>
  </mergeCells>
  <pageMargins left="0.70866141732283472" right="0.70866141732283472" top="0.74803149606299213" bottom="0.74803149606299213" header="0.31496062992125984" footer="0.31496062992125984"/>
  <pageSetup scale="6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>
    <pageSetUpPr fitToPage="1"/>
  </sheetPr>
  <dimension ref="B6:W54"/>
  <sheetViews>
    <sheetView topLeftCell="G1" zoomScaleNormal="100" workbookViewId="0">
      <selection activeCell="O9" sqref="O9:T9"/>
    </sheetView>
  </sheetViews>
  <sheetFormatPr baseColWidth="10" defaultRowHeight="15"/>
  <cols>
    <col min="1" max="1" width="2.28515625" style="286" customWidth="1"/>
    <col min="2" max="2" width="22.7109375" style="286" customWidth="1"/>
    <col min="3" max="3" width="11.85546875" style="286" customWidth="1"/>
    <col min="4" max="16384" width="11.42578125" style="286"/>
  </cols>
  <sheetData>
    <row r="6" spans="2:22" ht="18.75">
      <c r="B6" s="736" t="s">
        <v>369</v>
      </c>
      <c r="C6" s="737"/>
      <c r="D6" s="737"/>
      <c r="E6" s="737"/>
      <c r="F6" s="737"/>
      <c r="G6" s="737"/>
      <c r="H6" s="737"/>
      <c r="I6" s="737"/>
      <c r="J6" s="737"/>
      <c r="K6" s="737"/>
      <c r="L6" s="737"/>
      <c r="M6" s="737"/>
      <c r="N6" s="737"/>
      <c r="O6" s="737"/>
      <c r="P6" s="737"/>
      <c r="Q6" s="737"/>
      <c r="R6" s="737"/>
      <c r="S6" s="737"/>
      <c r="T6" s="737"/>
    </row>
    <row r="7" spans="2:22" ht="15.75" thickBot="1"/>
    <row r="8" spans="2:22" s="90" customFormat="1" ht="12" thickBot="1">
      <c r="B8" s="738" t="s">
        <v>1</v>
      </c>
      <c r="C8" s="740">
        <v>2012</v>
      </c>
      <c r="D8" s="741"/>
      <c r="E8" s="742"/>
      <c r="F8" s="740" t="s">
        <v>4</v>
      </c>
      <c r="G8" s="741"/>
      <c r="H8" s="742"/>
      <c r="I8" s="740">
        <v>2014</v>
      </c>
      <c r="J8" s="741"/>
      <c r="K8" s="742"/>
      <c r="L8" s="740">
        <v>2015</v>
      </c>
      <c r="M8" s="741"/>
      <c r="N8" s="742"/>
      <c r="O8" s="740">
        <v>2016</v>
      </c>
      <c r="P8" s="741"/>
      <c r="Q8" s="742"/>
      <c r="R8" s="740">
        <v>2017</v>
      </c>
      <c r="S8" s="741"/>
      <c r="T8" s="742"/>
    </row>
    <row r="9" spans="2:22" s="90" customFormat="1" ht="68.25" thickBot="1">
      <c r="B9" s="739"/>
      <c r="C9" s="396" t="s">
        <v>370</v>
      </c>
      <c r="D9" s="397" t="s">
        <v>353</v>
      </c>
      <c r="E9" s="398" t="s">
        <v>371</v>
      </c>
      <c r="F9" s="396" t="s">
        <v>372</v>
      </c>
      <c r="G9" s="397" t="s">
        <v>353</v>
      </c>
      <c r="H9" s="398" t="s">
        <v>373</v>
      </c>
      <c r="I9" s="396" t="s">
        <v>374</v>
      </c>
      <c r="J9" s="397" t="s">
        <v>353</v>
      </c>
      <c r="K9" s="398" t="s">
        <v>375</v>
      </c>
      <c r="L9" s="396" t="s">
        <v>376</v>
      </c>
      <c r="M9" s="397" t="s">
        <v>353</v>
      </c>
      <c r="N9" s="398" t="s">
        <v>377</v>
      </c>
      <c r="O9" s="396" t="s">
        <v>365</v>
      </c>
      <c r="P9" s="397" t="s">
        <v>353</v>
      </c>
      <c r="Q9" s="398" t="s">
        <v>366</v>
      </c>
      <c r="R9" s="396" t="s">
        <v>367</v>
      </c>
      <c r="S9" s="397" t="s">
        <v>353</v>
      </c>
      <c r="T9" s="398" t="s">
        <v>368</v>
      </c>
    </row>
    <row r="10" spans="2:22" s="78" customFormat="1" ht="12.75">
      <c r="B10" s="260" t="s">
        <v>9</v>
      </c>
      <c r="C10" s="261"/>
      <c r="D10" s="262">
        <v>74697.646290988239</v>
      </c>
      <c r="E10" s="263">
        <f>C10/D10*100</f>
        <v>0</v>
      </c>
      <c r="F10" s="269"/>
      <c r="G10" s="269">
        <v>75231.71103324533</v>
      </c>
      <c r="H10" s="269">
        <f>F10/G10*100</f>
        <v>0</v>
      </c>
      <c r="I10" s="261"/>
      <c r="J10" s="262">
        <v>75527.697364606225</v>
      </c>
      <c r="K10" s="269">
        <f>I10/J10*100</f>
        <v>0</v>
      </c>
      <c r="L10" s="261"/>
      <c r="M10" s="262">
        <v>75584.213108640746</v>
      </c>
      <c r="N10" s="263">
        <f>L10/M10*100</f>
        <v>0</v>
      </c>
      <c r="O10" s="269">
        <v>4274</v>
      </c>
      <c r="P10" s="269">
        <v>75552.523142201011</v>
      </c>
      <c r="Q10" s="269">
        <f>O10/P10*100</f>
        <v>5.6569917485822421</v>
      </c>
      <c r="R10" s="261">
        <v>4325</v>
      </c>
      <c r="S10" s="262">
        <v>75598.148803457036</v>
      </c>
      <c r="T10" s="263">
        <f>R10/S10*100</f>
        <v>5.7210395604319633</v>
      </c>
      <c r="V10" s="78">
        <v>5.6569917485822421</v>
      </c>
    </row>
    <row r="11" spans="2:22" s="78" customFormat="1" ht="12.75">
      <c r="B11" s="264" t="s">
        <v>12</v>
      </c>
      <c r="C11" s="265"/>
      <c r="D11" s="266">
        <v>192090.84815481934</v>
      </c>
      <c r="E11" s="267">
        <f>C11/D11*100</f>
        <v>0</v>
      </c>
      <c r="F11" s="266"/>
      <c r="G11" s="266">
        <v>192570.33030696079</v>
      </c>
      <c r="H11" s="266">
        <f>F11/G11*100</f>
        <v>0</v>
      </c>
      <c r="I11" s="265"/>
      <c r="J11" s="266">
        <v>192061.00847132175</v>
      </c>
      <c r="K11" s="266">
        <f>I11/J11*100</f>
        <v>0</v>
      </c>
      <c r="L11" s="265"/>
      <c r="M11" s="266">
        <v>190856.64998810878</v>
      </c>
      <c r="N11" s="267">
        <f>L11/M11*100</f>
        <v>0</v>
      </c>
      <c r="O11" s="266">
        <v>6273</v>
      </c>
      <c r="P11" s="266">
        <v>189249.65677378187</v>
      </c>
      <c r="Q11" s="266">
        <f>O11/P11*100</f>
        <v>3.3146691555157655</v>
      </c>
      <c r="R11" s="265">
        <v>6428</v>
      </c>
      <c r="S11" s="266">
        <v>187686.64734289853</v>
      </c>
      <c r="T11" s="267">
        <f>R11/S11*100</f>
        <v>3.4248573838373355</v>
      </c>
      <c r="V11" s="78">
        <v>3.3146691555157655</v>
      </c>
    </row>
    <row r="12" spans="2:22" s="78" customFormat="1" ht="12.75">
      <c r="B12" s="260" t="s">
        <v>13</v>
      </c>
      <c r="C12" s="268"/>
      <c r="D12" s="269">
        <v>37800.625728817657</v>
      </c>
      <c r="E12" s="270">
        <f t="shared" ref="E12:E39" si="0">C12/D12*100</f>
        <v>0</v>
      </c>
      <c r="F12" s="269"/>
      <c r="G12" s="269">
        <v>38630.89366289071</v>
      </c>
      <c r="H12" s="269">
        <f t="shared" ref="H12:H43" si="1">F12/G12*100</f>
        <v>0</v>
      </c>
      <c r="I12" s="268"/>
      <c r="J12" s="269">
        <v>39449.577969580379</v>
      </c>
      <c r="K12" s="269">
        <f t="shared" ref="K12:K43" si="2">I12/J12*100</f>
        <v>0</v>
      </c>
      <c r="L12" s="268"/>
      <c r="M12" s="269">
        <v>40261.144968133696</v>
      </c>
      <c r="N12" s="270">
        <f t="shared" ref="N12:N44" si="3">L12/M12*100</f>
        <v>0</v>
      </c>
      <c r="O12" s="269">
        <v>1353</v>
      </c>
      <c r="P12" s="269">
        <v>41053.964711196735</v>
      </c>
      <c r="Q12" s="269">
        <f t="shared" ref="Q12:Q44" si="4">O12/P12*100</f>
        <v>3.2956622083104037</v>
      </c>
      <c r="R12" s="268">
        <v>1234</v>
      </c>
      <c r="S12" s="269">
        <v>41868.59660841593</v>
      </c>
      <c r="T12" s="270">
        <f t="shared" ref="T12:T44" si="5">R12/S12*100</f>
        <v>2.9473163658701567</v>
      </c>
      <c r="V12" s="78">
        <v>3.2956622083104037</v>
      </c>
    </row>
    <row r="13" spans="2:22" s="78" customFormat="1" ht="12.75">
      <c r="B13" s="264" t="s">
        <v>14</v>
      </c>
      <c r="C13" s="265"/>
      <c r="D13" s="266">
        <v>49910.405898190787</v>
      </c>
      <c r="E13" s="267">
        <f t="shared" si="0"/>
        <v>0</v>
      </c>
      <c r="F13" s="266"/>
      <c r="G13" s="266">
        <v>49606.327829282833</v>
      </c>
      <c r="H13" s="266">
        <f t="shared" si="1"/>
        <v>0</v>
      </c>
      <c r="I13" s="265"/>
      <c r="J13" s="266">
        <v>49198.152137247227</v>
      </c>
      <c r="K13" s="266">
        <f t="shared" si="2"/>
        <v>0</v>
      </c>
      <c r="L13" s="265"/>
      <c r="M13" s="266">
        <v>48789.089747920065</v>
      </c>
      <c r="N13" s="267">
        <f t="shared" si="3"/>
        <v>0</v>
      </c>
      <c r="O13" s="266">
        <v>1231</v>
      </c>
      <c r="P13" s="266">
        <v>48515.428270691897</v>
      </c>
      <c r="Q13" s="266">
        <f t="shared" si="4"/>
        <v>2.5373371809306389</v>
      </c>
      <c r="R13" s="265">
        <v>1279</v>
      </c>
      <c r="S13" s="266">
        <v>48445.133432320828</v>
      </c>
      <c r="T13" s="267">
        <f t="shared" si="5"/>
        <v>2.6401000665769612</v>
      </c>
      <c r="V13" s="78">
        <v>2.5373371809306389</v>
      </c>
    </row>
    <row r="14" spans="2:22" s="78" customFormat="1" ht="12.75">
      <c r="B14" s="260" t="s">
        <v>15</v>
      </c>
      <c r="C14" s="268"/>
      <c r="D14" s="269">
        <v>336550.24744312256</v>
      </c>
      <c r="E14" s="270">
        <f>C14/D14*100</f>
        <v>0</v>
      </c>
      <c r="F14" s="269"/>
      <c r="G14" s="269">
        <v>339210.95663831854</v>
      </c>
      <c r="H14" s="269">
        <f>F14/G14*100</f>
        <v>0</v>
      </c>
      <c r="I14" s="268"/>
      <c r="J14" s="269">
        <v>340566.79062819039</v>
      </c>
      <c r="K14" s="269">
        <f>I14/J14*100</f>
        <v>0</v>
      </c>
      <c r="L14" s="268"/>
      <c r="M14" s="269">
        <v>340773.49278888613</v>
      </c>
      <c r="N14" s="270">
        <f>L14/M14*100</f>
        <v>0</v>
      </c>
      <c r="O14" s="269">
        <v>6204</v>
      </c>
      <c r="P14" s="269">
        <v>340247.31517651619</v>
      </c>
      <c r="Q14" s="269">
        <f>O14/P14*100</f>
        <v>1.8233795604768961</v>
      </c>
      <c r="R14" s="268">
        <v>6135</v>
      </c>
      <c r="S14" s="269">
        <v>339199.38612340792</v>
      </c>
      <c r="T14" s="270">
        <f>R14/S14*100</f>
        <v>1.8086707261221153</v>
      </c>
      <c r="V14" s="78">
        <v>1.8233795604768961</v>
      </c>
    </row>
    <row r="15" spans="2:22" s="78" customFormat="1" ht="12.75">
      <c r="B15" s="264" t="s">
        <v>16</v>
      </c>
      <c r="C15" s="265"/>
      <c r="D15" s="266">
        <v>201025.68902505681</v>
      </c>
      <c r="E15" s="267">
        <f>C15/D15*100</f>
        <v>0</v>
      </c>
      <c r="F15" s="266"/>
      <c r="G15" s="266">
        <v>201420.28859328708</v>
      </c>
      <c r="H15" s="266">
        <f>F15/G15*100</f>
        <v>0</v>
      </c>
      <c r="I15" s="265"/>
      <c r="J15" s="266">
        <v>201857.30158643681</v>
      </c>
      <c r="K15" s="266">
        <f>I15/J15*100</f>
        <v>0</v>
      </c>
      <c r="L15" s="265"/>
      <c r="M15" s="266">
        <v>202192.57072636313</v>
      </c>
      <c r="N15" s="267">
        <f>L15/M15*100</f>
        <v>0</v>
      </c>
      <c r="O15" s="266">
        <v>8007</v>
      </c>
      <c r="P15" s="266">
        <v>202549.85077126772</v>
      </c>
      <c r="Q15" s="266">
        <f>O15/P15*100</f>
        <v>3.9531009129411889</v>
      </c>
      <c r="R15" s="265">
        <v>8150</v>
      </c>
      <c r="S15" s="266">
        <v>202962.54778543254</v>
      </c>
      <c r="T15" s="267">
        <f>R15/S15*100</f>
        <v>4.0155191629817324</v>
      </c>
      <c r="V15" s="78">
        <v>3.9531009129411889</v>
      </c>
    </row>
    <row r="16" spans="2:22" s="78" customFormat="1" ht="12.75">
      <c r="B16" s="260" t="s">
        <v>17</v>
      </c>
      <c r="C16" s="268"/>
      <c r="D16" s="269">
        <v>162290.780422715</v>
      </c>
      <c r="E16" s="270">
        <f t="shared" si="0"/>
        <v>0</v>
      </c>
      <c r="F16" s="269"/>
      <c r="G16" s="269">
        <v>163236.43417178339</v>
      </c>
      <c r="H16" s="269">
        <f t="shared" si="1"/>
        <v>0</v>
      </c>
      <c r="I16" s="268"/>
      <c r="J16" s="269">
        <v>163891.60959595948</v>
      </c>
      <c r="K16" s="269">
        <f t="shared" si="2"/>
        <v>0</v>
      </c>
      <c r="L16" s="268"/>
      <c r="M16" s="269">
        <v>164151.24862727136</v>
      </c>
      <c r="N16" s="270">
        <f t="shared" si="3"/>
        <v>0</v>
      </c>
      <c r="O16" s="269">
        <v>7882</v>
      </c>
      <c r="P16" s="269">
        <v>164049.17509195409</v>
      </c>
      <c r="Q16" s="269">
        <f t="shared" si="4"/>
        <v>4.8046568936307796</v>
      </c>
      <c r="R16" s="268">
        <v>8575</v>
      </c>
      <c r="S16" s="269">
        <v>163739.33545428055</v>
      </c>
      <c r="T16" s="270">
        <f t="shared" si="5"/>
        <v>5.2369822903026986</v>
      </c>
      <c r="V16" s="78">
        <v>4.8046568936307796</v>
      </c>
    </row>
    <row r="17" spans="2:23" s="78" customFormat="1" ht="12.75">
      <c r="B17" s="264" t="s">
        <v>18</v>
      </c>
      <c r="C17" s="265"/>
      <c r="D17" s="266">
        <v>37652.050005981437</v>
      </c>
      <c r="E17" s="267">
        <f t="shared" si="0"/>
        <v>0</v>
      </c>
      <c r="F17" s="266"/>
      <c r="G17" s="266">
        <v>37630.754876559426</v>
      </c>
      <c r="H17" s="266">
        <f t="shared" si="1"/>
        <v>0</v>
      </c>
      <c r="I17" s="265"/>
      <c r="J17" s="266">
        <v>37641.209130106377</v>
      </c>
      <c r="K17" s="266">
        <f t="shared" si="2"/>
        <v>0</v>
      </c>
      <c r="L17" s="265"/>
      <c r="M17" s="266">
        <v>37724.691315219032</v>
      </c>
      <c r="N17" s="267">
        <f t="shared" si="3"/>
        <v>0</v>
      </c>
      <c r="O17" s="266">
        <v>1204</v>
      </c>
      <c r="P17" s="266">
        <v>37875.704792408171</v>
      </c>
      <c r="Q17" s="266">
        <f t="shared" si="4"/>
        <v>3.1788187351204895</v>
      </c>
      <c r="R17" s="265">
        <v>1144</v>
      </c>
      <c r="S17" s="266">
        <v>38113.864591336576</v>
      </c>
      <c r="T17" s="267">
        <f t="shared" si="5"/>
        <v>3.0015324141652</v>
      </c>
      <c r="V17" s="78">
        <v>3.1788187351204895</v>
      </c>
    </row>
    <row r="18" spans="2:23" s="78" customFormat="1" ht="12.75">
      <c r="B18" s="260" t="s">
        <v>19</v>
      </c>
      <c r="C18" s="268"/>
      <c r="D18" s="269">
        <v>103877.16130392933</v>
      </c>
      <c r="E18" s="270">
        <f t="shared" si="0"/>
        <v>0</v>
      </c>
      <c r="F18" s="269"/>
      <c r="G18" s="269">
        <v>104245.78939787953</v>
      </c>
      <c r="H18" s="269">
        <f t="shared" si="1"/>
        <v>0</v>
      </c>
      <c r="I18" s="268"/>
      <c r="J18" s="269">
        <v>104210.00031715367</v>
      </c>
      <c r="K18" s="269">
        <f t="shared" si="2"/>
        <v>0</v>
      </c>
      <c r="L18" s="268"/>
      <c r="M18" s="269">
        <v>103820.46888724105</v>
      </c>
      <c r="N18" s="270">
        <f t="shared" si="3"/>
        <v>0</v>
      </c>
      <c r="O18" s="269">
        <v>1732</v>
      </c>
      <c r="P18" s="269">
        <v>103161.14488961299</v>
      </c>
      <c r="Q18" s="269">
        <f t="shared" si="4"/>
        <v>1.6789266945935091</v>
      </c>
      <c r="R18" s="268">
        <v>1722</v>
      </c>
      <c r="S18" s="269">
        <v>102443.98670163711</v>
      </c>
      <c r="T18" s="270">
        <f t="shared" si="5"/>
        <v>1.6809185735959662</v>
      </c>
      <c r="V18" s="78">
        <v>1.6789266945935091</v>
      </c>
    </row>
    <row r="19" spans="2:23" s="78" customFormat="1" ht="12.75">
      <c r="B19" s="264" t="s">
        <v>20</v>
      </c>
      <c r="C19" s="265"/>
      <c r="D19" s="266">
        <v>350740.06544113893</v>
      </c>
      <c r="E19" s="267">
        <f t="shared" si="0"/>
        <v>0</v>
      </c>
      <c r="F19" s="266"/>
      <c r="G19" s="266">
        <v>350709.29111595784</v>
      </c>
      <c r="H19" s="266">
        <f t="shared" si="1"/>
        <v>0</v>
      </c>
      <c r="I19" s="265"/>
      <c r="J19" s="266">
        <v>349671.87180136447</v>
      </c>
      <c r="K19" s="266">
        <f t="shared" si="2"/>
        <v>0</v>
      </c>
      <c r="L19" s="265"/>
      <c r="M19" s="266">
        <v>346948.29293777305</v>
      </c>
      <c r="N19" s="267">
        <f t="shared" si="3"/>
        <v>0</v>
      </c>
      <c r="O19" s="266">
        <v>13982</v>
      </c>
      <c r="P19" s="266">
        <v>343052.59941082727</v>
      </c>
      <c r="Q19" s="266">
        <f t="shared" si="4"/>
        <v>4.0757598175945224</v>
      </c>
      <c r="R19" s="265">
        <v>15006</v>
      </c>
      <c r="S19" s="266">
        <v>339322.14632718515</v>
      </c>
      <c r="T19" s="267">
        <f t="shared" si="5"/>
        <v>4.4223461870746101</v>
      </c>
      <c r="V19" s="78">
        <v>4.0757598175945224</v>
      </c>
    </row>
    <row r="20" spans="2:23" s="78" customFormat="1" ht="12.75">
      <c r="B20" s="260" t="s">
        <v>21</v>
      </c>
      <c r="C20" s="268"/>
      <c r="D20" s="269">
        <v>229727.1363150301</v>
      </c>
      <c r="E20" s="270">
        <f t="shared" si="0"/>
        <v>0</v>
      </c>
      <c r="F20" s="269"/>
      <c r="G20" s="269">
        <v>229444.85510118637</v>
      </c>
      <c r="H20" s="269">
        <f t="shared" si="1"/>
        <v>0</v>
      </c>
      <c r="I20" s="268"/>
      <c r="J20" s="269">
        <v>228424.40717370744</v>
      </c>
      <c r="K20" s="269">
        <f t="shared" si="2"/>
        <v>0</v>
      </c>
      <c r="L20" s="268"/>
      <c r="M20" s="269">
        <v>226435.10807310266</v>
      </c>
      <c r="N20" s="270">
        <f t="shared" si="3"/>
        <v>0</v>
      </c>
      <c r="O20" s="269">
        <v>4921</v>
      </c>
      <c r="P20" s="269">
        <v>223862.11018434755</v>
      </c>
      <c r="Q20" s="269">
        <f t="shared" si="4"/>
        <v>2.1982281842816636</v>
      </c>
      <c r="R20" s="268">
        <v>4956</v>
      </c>
      <c r="S20" s="269">
        <v>221402.55210199981</v>
      </c>
      <c r="T20" s="270">
        <f t="shared" si="5"/>
        <v>2.2384565818901572</v>
      </c>
      <c r="V20" s="78">
        <v>2.1982281842816636</v>
      </c>
    </row>
    <row r="21" spans="2:23" s="78" customFormat="1" ht="12.75">
      <c r="B21" s="264" t="s">
        <v>22</v>
      </c>
      <c r="C21" s="265"/>
      <c r="D21" s="266">
        <v>160589.72081369814</v>
      </c>
      <c r="E21" s="267">
        <f t="shared" si="0"/>
        <v>0</v>
      </c>
      <c r="F21" s="266"/>
      <c r="G21" s="266">
        <v>160236.09623416909</v>
      </c>
      <c r="H21" s="266">
        <f t="shared" si="1"/>
        <v>0</v>
      </c>
      <c r="I21" s="265"/>
      <c r="J21" s="266">
        <v>160118.07123933081</v>
      </c>
      <c r="K21" s="266">
        <f t="shared" si="2"/>
        <v>0</v>
      </c>
      <c r="L21" s="265"/>
      <c r="M21" s="266">
        <v>160411.42558593757</v>
      </c>
      <c r="N21" s="267">
        <f t="shared" si="3"/>
        <v>0</v>
      </c>
      <c r="O21" s="266">
        <v>3240</v>
      </c>
      <c r="P21" s="266">
        <v>160914.50700483442</v>
      </c>
      <c r="Q21" s="266">
        <f t="shared" si="4"/>
        <v>2.0134915492129366</v>
      </c>
      <c r="R21" s="265">
        <v>3195</v>
      </c>
      <c r="S21" s="266">
        <v>161393.80743884723</v>
      </c>
      <c r="T21" s="267">
        <f t="shared" si="5"/>
        <v>1.9796298573664908</v>
      </c>
      <c r="V21" s="78">
        <v>2.0134915492129366</v>
      </c>
    </row>
    <row r="22" spans="2:23" s="78" customFormat="1" ht="12.75">
      <c r="B22" s="260" t="s">
        <v>23</v>
      </c>
      <c r="C22" s="268"/>
      <c r="D22" s="269">
        <v>435752.90556573274</v>
      </c>
      <c r="E22" s="270">
        <f t="shared" si="0"/>
        <v>0</v>
      </c>
      <c r="F22" s="269"/>
      <c r="G22" s="269">
        <v>435539.89541535149</v>
      </c>
      <c r="H22" s="269">
        <f t="shared" si="1"/>
        <v>0</v>
      </c>
      <c r="I22" s="268"/>
      <c r="J22" s="269">
        <v>435120.49567736045</v>
      </c>
      <c r="K22" s="269">
        <f t="shared" si="2"/>
        <v>0</v>
      </c>
      <c r="L22" s="268"/>
      <c r="M22" s="269">
        <v>434574.23822360497</v>
      </c>
      <c r="N22" s="270">
        <f t="shared" si="3"/>
        <v>0</v>
      </c>
      <c r="O22" s="269">
        <v>11181</v>
      </c>
      <c r="P22" s="269">
        <v>434016.99044479663</v>
      </c>
      <c r="Q22" s="269">
        <f t="shared" si="4"/>
        <v>2.5761664280795316</v>
      </c>
      <c r="R22" s="268">
        <v>11552</v>
      </c>
      <c r="S22" s="269">
        <v>433694.28945317143</v>
      </c>
      <c r="T22" s="270">
        <f t="shared" si="5"/>
        <v>2.6636274170373504</v>
      </c>
      <c r="V22" s="78">
        <v>2.5761664280795316</v>
      </c>
    </row>
    <row r="23" spans="2:23" s="78" customFormat="1" ht="12.75">
      <c r="B23" s="264" t="s">
        <v>24</v>
      </c>
      <c r="C23" s="265"/>
      <c r="D23" s="266">
        <v>905523.85712835006</v>
      </c>
      <c r="E23" s="267">
        <f t="shared" si="0"/>
        <v>0</v>
      </c>
      <c r="F23" s="266"/>
      <c r="G23" s="266">
        <v>909426.38239890151</v>
      </c>
      <c r="H23" s="266">
        <f t="shared" si="1"/>
        <v>0</v>
      </c>
      <c r="I23" s="265"/>
      <c r="J23" s="266">
        <v>911287.59623206698</v>
      </c>
      <c r="K23" s="266">
        <f t="shared" si="2"/>
        <v>0</v>
      </c>
      <c r="L23" s="265"/>
      <c r="M23" s="266">
        <v>911712.24742897251</v>
      </c>
      <c r="N23" s="267">
        <f t="shared" si="3"/>
        <v>0</v>
      </c>
      <c r="O23" s="266">
        <v>41167</v>
      </c>
      <c r="P23" s="266">
        <v>912434.1330424099</v>
      </c>
      <c r="Q23" s="266">
        <f t="shared" si="4"/>
        <v>4.5117777282983953</v>
      </c>
      <c r="R23" s="265">
        <v>41890</v>
      </c>
      <c r="S23" s="266">
        <v>914058.32544967113</v>
      </c>
      <c r="T23" s="267">
        <f t="shared" si="5"/>
        <v>4.5828585368873709</v>
      </c>
      <c r="V23" s="78">
        <v>4.5117777282983953</v>
      </c>
    </row>
    <row r="24" spans="2:23" s="78" customFormat="1" ht="12.75">
      <c r="B24" s="260" t="s">
        <v>25</v>
      </c>
      <c r="C24" s="268"/>
      <c r="D24" s="269">
        <v>270428.32494369015</v>
      </c>
      <c r="E24" s="270">
        <f t="shared" si="0"/>
        <v>0</v>
      </c>
      <c r="F24" s="269"/>
      <c r="G24" s="269">
        <v>268149.49620750209</v>
      </c>
      <c r="H24" s="269">
        <f t="shared" si="1"/>
        <v>0</v>
      </c>
      <c r="I24" s="268"/>
      <c r="J24" s="269">
        <v>265729.05246062623</v>
      </c>
      <c r="K24" s="269">
        <f t="shared" si="2"/>
        <v>0</v>
      </c>
      <c r="L24" s="268"/>
      <c r="M24" s="269">
        <v>263050.95224898576</v>
      </c>
      <c r="N24" s="270">
        <f t="shared" si="3"/>
        <v>0</v>
      </c>
      <c r="O24" s="269">
        <v>9228</v>
      </c>
      <c r="P24" s="269">
        <v>260237.037837757</v>
      </c>
      <c r="Q24" s="269">
        <f t="shared" si="4"/>
        <v>3.5459979396757246</v>
      </c>
      <c r="R24" s="268">
        <v>9395</v>
      </c>
      <c r="S24" s="269">
        <v>257745.76093572829</v>
      </c>
      <c r="T24" s="270">
        <f t="shared" si="5"/>
        <v>3.6450647979202833</v>
      </c>
      <c r="V24" s="78">
        <v>3.5459979396757246</v>
      </c>
      <c r="W24" s="78" t="s">
        <v>309</v>
      </c>
    </row>
    <row r="25" spans="2:23" s="78" customFormat="1" ht="12.75">
      <c r="B25" s="264" t="s">
        <v>26</v>
      </c>
      <c r="C25" s="265"/>
      <c r="D25" s="266">
        <v>104617.93567797635</v>
      </c>
      <c r="E25" s="267">
        <f t="shared" si="0"/>
        <v>0</v>
      </c>
      <c r="F25" s="266"/>
      <c r="G25" s="266">
        <v>103844.39817265478</v>
      </c>
      <c r="H25" s="266">
        <f t="shared" si="1"/>
        <v>0</v>
      </c>
      <c r="I25" s="265"/>
      <c r="J25" s="266">
        <v>103220.9696732038</v>
      </c>
      <c r="K25" s="266">
        <f t="shared" si="2"/>
        <v>0</v>
      </c>
      <c r="L25" s="265"/>
      <c r="M25" s="266">
        <v>102703.04808293736</v>
      </c>
      <c r="N25" s="267">
        <f t="shared" si="3"/>
        <v>0</v>
      </c>
      <c r="O25" s="266">
        <v>3808</v>
      </c>
      <c r="P25" s="266">
        <v>102090.35270232501</v>
      </c>
      <c r="Q25" s="266">
        <f t="shared" si="4"/>
        <v>3.7300292331278002</v>
      </c>
      <c r="R25" s="265">
        <v>3864</v>
      </c>
      <c r="S25" s="266">
        <v>101461.14491197071</v>
      </c>
      <c r="T25" s="267">
        <f t="shared" si="5"/>
        <v>3.8083544231168172</v>
      </c>
      <c r="V25" s="78">
        <v>3.7300292331278002</v>
      </c>
    </row>
    <row r="26" spans="2:23" s="78" customFormat="1" ht="12.75">
      <c r="B26" s="260" t="s">
        <v>27</v>
      </c>
      <c r="C26" s="268"/>
      <c r="D26" s="269">
        <v>65043.64849579391</v>
      </c>
      <c r="E26" s="270">
        <f t="shared" si="0"/>
        <v>0</v>
      </c>
      <c r="F26" s="269"/>
      <c r="G26" s="269">
        <v>65290.161300975204</v>
      </c>
      <c r="H26" s="269">
        <f t="shared" si="1"/>
        <v>0</v>
      </c>
      <c r="I26" s="268"/>
      <c r="J26" s="269">
        <v>65615.376922982876</v>
      </c>
      <c r="K26" s="269">
        <f t="shared" si="2"/>
        <v>0</v>
      </c>
      <c r="L26" s="268"/>
      <c r="M26" s="269">
        <v>66019.247600487812</v>
      </c>
      <c r="N26" s="270">
        <f t="shared" si="3"/>
        <v>0</v>
      </c>
      <c r="O26" s="269">
        <v>2775</v>
      </c>
      <c r="P26" s="269">
        <v>66472.42397422815</v>
      </c>
      <c r="Q26" s="269">
        <f t="shared" si="4"/>
        <v>4.1746634680809711</v>
      </c>
      <c r="R26" s="268">
        <v>2634</v>
      </c>
      <c r="S26" s="269">
        <v>67057.060818604514</v>
      </c>
      <c r="T26" s="270">
        <f t="shared" si="5"/>
        <v>3.9279979883478804</v>
      </c>
      <c r="V26" s="78">
        <v>4.1746634680809711</v>
      </c>
    </row>
    <row r="27" spans="2:23" s="78" customFormat="1" ht="12.75">
      <c r="B27" s="264" t="s">
        <v>28</v>
      </c>
      <c r="C27" s="265"/>
      <c r="D27" s="266">
        <v>256685.14683603484</v>
      </c>
      <c r="E27" s="267">
        <f t="shared" si="0"/>
        <v>0</v>
      </c>
      <c r="F27" s="266"/>
      <c r="G27" s="266">
        <v>258644.31615898266</v>
      </c>
      <c r="H27" s="266">
        <f t="shared" si="1"/>
        <v>0</v>
      </c>
      <c r="I27" s="265"/>
      <c r="J27" s="266">
        <v>260623.0422343692</v>
      </c>
      <c r="K27" s="266">
        <f t="shared" si="2"/>
        <v>0</v>
      </c>
      <c r="L27" s="265"/>
      <c r="M27" s="266">
        <v>262574.27570966166</v>
      </c>
      <c r="N27" s="267">
        <f t="shared" si="3"/>
        <v>0</v>
      </c>
      <c r="O27" s="266">
        <v>16187</v>
      </c>
      <c r="P27" s="266">
        <v>264210.40940151631</v>
      </c>
      <c r="Q27" s="266">
        <f t="shared" si="4"/>
        <v>6.1265564958876677</v>
      </c>
      <c r="R27" s="265">
        <v>17358</v>
      </c>
      <c r="S27" s="266">
        <v>265652.98023607361</v>
      </c>
      <c r="T27" s="267">
        <f t="shared" si="5"/>
        <v>6.5340881869929497</v>
      </c>
      <c r="V27" s="78">
        <v>6.1265564958876677</v>
      </c>
    </row>
    <row r="28" spans="2:23" s="78" customFormat="1" ht="12.75">
      <c r="B28" s="260" t="s">
        <v>29</v>
      </c>
      <c r="C28" s="268"/>
      <c r="D28" s="269">
        <v>368172.44746360031</v>
      </c>
      <c r="E28" s="270">
        <f t="shared" si="0"/>
        <v>0</v>
      </c>
      <c r="F28" s="269"/>
      <c r="G28" s="269">
        <v>366372.62420574436</v>
      </c>
      <c r="H28" s="269">
        <f t="shared" si="1"/>
        <v>0</v>
      </c>
      <c r="I28" s="268"/>
      <c r="J28" s="269">
        <v>366757.92912014597</v>
      </c>
      <c r="K28" s="269">
        <f t="shared" si="2"/>
        <v>0</v>
      </c>
      <c r="L28" s="268"/>
      <c r="M28" s="269">
        <v>367000.54615377309</v>
      </c>
      <c r="N28" s="270">
        <f t="shared" si="3"/>
        <v>0</v>
      </c>
      <c r="O28" s="269">
        <v>6045</v>
      </c>
      <c r="P28" s="269">
        <v>365819.68174850667</v>
      </c>
      <c r="Q28" s="269">
        <f t="shared" si="4"/>
        <v>1.6524534631670831</v>
      </c>
      <c r="R28" s="268">
        <v>6223</v>
      </c>
      <c r="S28" s="269">
        <v>364173.02984084236</v>
      </c>
      <c r="T28" s="270">
        <f t="shared" si="5"/>
        <v>1.7088030936062704</v>
      </c>
      <c r="V28" s="78">
        <v>1.6524534631670831</v>
      </c>
    </row>
    <row r="29" spans="2:23" s="78" customFormat="1" ht="12.75">
      <c r="B29" s="264" t="s">
        <v>30</v>
      </c>
      <c r="C29" s="265"/>
      <c r="D29" s="266">
        <v>113259.35666997568</v>
      </c>
      <c r="E29" s="267">
        <f t="shared" si="0"/>
        <v>0</v>
      </c>
      <c r="F29" s="266"/>
      <c r="G29" s="266">
        <v>113507.25317716529</v>
      </c>
      <c r="H29" s="266">
        <f t="shared" si="1"/>
        <v>0</v>
      </c>
      <c r="I29" s="265"/>
      <c r="J29" s="266">
        <v>113567.57967282939</v>
      </c>
      <c r="K29" s="266">
        <f t="shared" si="2"/>
        <v>0</v>
      </c>
      <c r="L29" s="265"/>
      <c r="M29" s="266">
        <v>113446.37951932651</v>
      </c>
      <c r="N29" s="267">
        <f t="shared" si="3"/>
        <v>0</v>
      </c>
      <c r="O29" s="266">
        <v>2773</v>
      </c>
      <c r="P29" s="266">
        <v>113220.15701172216</v>
      </c>
      <c r="Q29" s="266">
        <f t="shared" si="4"/>
        <v>2.4492105232753736</v>
      </c>
      <c r="R29" s="265">
        <v>2873</v>
      </c>
      <c r="S29" s="266">
        <v>113026.69883774169</v>
      </c>
      <c r="T29" s="267">
        <f t="shared" si="5"/>
        <v>2.5418772993842871</v>
      </c>
      <c r="V29" s="78">
        <v>2.4492105232753736</v>
      </c>
    </row>
    <row r="30" spans="2:23" s="78" customFormat="1" ht="12.75">
      <c r="B30" s="260" t="s">
        <v>31</v>
      </c>
      <c r="C30" s="268"/>
      <c r="D30" s="269">
        <v>79915.394881891494</v>
      </c>
      <c r="E30" s="270">
        <f t="shared" si="0"/>
        <v>0</v>
      </c>
      <c r="F30" s="269"/>
      <c r="G30" s="269">
        <v>80603.226862702431</v>
      </c>
      <c r="H30" s="269">
        <f t="shared" si="1"/>
        <v>0</v>
      </c>
      <c r="I30" s="268"/>
      <c r="J30" s="269">
        <v>81354.429813431314</v>
      </c>
      <c r="K30" s="269">
        <f t="shared" si="2"/>
        <v>0</v>
      </c>
      <c r="L30" s="268"/>
      <c r="M30" s="269">
        <v>82157.314791918063</v>
      </c>
      <c r="N30" s="270">
        <f t="shared" si="3"/>
        <v>0</v>
      </c>
      <c r="O30" s="269">
        <v>6630</v>
      </c>
      <c r="P30" s="269">
        <v>83021.163387304725</v>
      </c>
      <c r="Q30" s="269">
        <f t="shared" si="4"/>
        <v>7.9859155539295106</v>
      </c>
      <c r="R30" s="268">
        <v>7095</v>
      </c>
      <c r="S30" s="269">
        <v>83978.873874572979</v>
      </c>
      <c r="T30" s="270">
        <f t="shared" si="5"/>
        <v>8.448553395222671</v>
      </c>
      <c r="V30" s="78">
        <v>7.9859155539295106</v>
      </c>
    </row>
    <row r="31" spans="2:23" s="78" customFormat="1" ht="12.75">
      <c r="B31" s="264" t="s">
        <v>32</v>
      </c>
      <c r="C31" s="265"/>
      <c r="D31" s="266">
        <v>162721.95294879421</v>
      </c>
      <c r="E31" s="267">
        <f t="shared" si="0"/>
        <v>0</v>
      </c>
      <c r="F31" s="266"/>
      <c r="G31" s="266">
        <v>162591.23938538344</v>
      </c>
      <c r="H31" s="266">
        <f t="shared" si="1"/>
        <v>0</v>
      </c>
      <c r="I31" s="265"/>
      <c r="J31" s="266">
        <v>162096.19286616868</v>
      </c>
      <c r="K31" s="266">
        <f t="shared" si="2"/>
        <v>0</v>
      </c>
      <c r="L31" s="265"/>
      <c r="M31" s="266">
        <v>161315.89873923562</v>
      </c>
      <c r="N31" s="267">
        <f t="shared" si="3"/>
        <v>0</v>
      </c>
      <c r="O31" s="266">
        <v>4212</v>
      </c>
      <c r="P31" s="266">
        <v>160457.85376460687</v>
      </c>
      <c r="Q31" s="266">
        <f t="shared" si="4"/>
        <v>2.6249883699547936</v>
      </c>
      <c r="R31" s="265">
        <v>4445</v>
      </c>
      <c r="S31" s="266">
        <v>159670.65915548397</v>
      </c>
      <c r="T31" s="267">
        <f t="shared" si="5"/>
        <v>2.7838552327084409</v>
      </c>
      <c r="V31" s="78">
        <v>2.6249883699547936</v>
      </c>
    </row>
    <row r="32" spans="2:23" s="78" customFormat="1" ht="12.75">
      <c r="B32" s="260" t="s">
        <v>33</v>
      </c>
      <c r="C32" s="268"/>
      <c r="D32" s="269">
        <v>166975.11134791601</v>
      </c>
      <c r="E32" s="270">
        <f t="shared" si="0"/>
        <v>0</v>
      </c>
      <c r="F32" s="269"/>
      <c r="G32" s="269">
        <v>166876.95846203336</v>
      </c>
      <c r="H32" s="269">
        <f t="shared" si="1"/>
        <v>0</v>
      </c>
      <c r="I32" s="268"/>
      <c r="J32" s="269">
        <v>166457.72226850703</v>
      </c>
      <c r="K32" s="269">
        <f t="shared" si="2"/>
        <v>0</v>
      </c>
      <c r="L32" s="268"/>
      <c r="M32" s="269">
        <v>165717.12517568539</v>
      </c>
      <c r="N32" s="270">
        <f t="shared" si="3"/>
        <v>0</v>
      </c>
      <c r="O32" s="269">
        <v>6793</v>
      </c>
      <c r="P32" s="269">
        <v>164736.19777176625</v>
      </c>
      <c r="Q32" s="269">
        <f t="shared" si="4"/>
        <v>4.123562454325528</v>
      </c>
      <c r="R32" s="268">
        <v>7468</v>
      </c>
      <c r="S32" s="269">
        <v>163676.19828688691</v>
      </c>
      <c r="T32" s="270">
        <f t="shared" si="5"/>
        <v>4.5626670695945091</v>
      </c>
      <c r="V32" s="78">
        <v>4.123562454325528</v>
      </c>
    </row>
    <row r="33" spans="2:22" s="78" customFormat="1" ht="12.75">
      <c r="B33" s="264" t="s">
        <v>34</v>
      </c>
      <c r="C33" s="265"/>
      <c r="D33" s="266">
        <v>156315.86238266551</v>
      </c>
      <c r="E33" s="267">
        <f t="shared" si="0"/>
        <v>0</v>
      </c>
      <c r="F33" s="266"/>
      <c r="G33" s="266">
        <v>157243.00090581051</v>
      </c>
      <c r="H33" s="266">
        <f t="shared" si="1"/>
        <v>0</v>
      </c>
      <c r="I33" s="265"/>
      <c r="J33" s="266">
        <v>157947.49966147181</v>
      </c>
      <c r="K33" s="266">
        <f t="shared" si="2"/>
        <v>0</v>
      </c>
      <c r="L33" s="265"/>
      <c r="M33" s="266">
        <v>158624.9306182384</v>
      </c>
      <c r="N33" s="267">
        <f t="shared" si="3"/>
        <v>0</v>
      </c>
      <c r="O33" s="266">
        <v>12734</v>
      </c>
      <c r="P33" s="266">
        <v>159265.55746443506</v>
      </c>
      <c r="Q33" s="266">
        <f t="shared" si="4"/>
        <v>7.9954512467917471</v>
      </c>
      <c r="R33" s="265">
        <v>12888</v>
      </c>
      <c r="S33" s="266">
        <v>159910.74779471883</v>
      </c>
      <c r="T33" s="267">
        <f t="shared" si="5"/>
        <v>8.059495798584237</v>
      </c>
      <c r="V33" s="78">
        <v>7.9954512467917471</v>
      </c>
    </row>
    <row r="34" spans="2:22" s="78" customFormat="1" ht="12.75">
      <c r="B34" s="260" t="s">
        <v>35</v>
      </c>
      <c r="C34" s="268"/>
      <c r="D34" s="269">
        <v>135006.4916160994</v>
      </c>
      <c r="E34" s="270">
        <f t="shared" si="0"/>
        <v>0</v>
      </c>
      <c r="F34" s="269"/>
      <c r="G34" s="269">
        <v>134705.84663611482</v>
      </c>
      <c r="H34" s="269">
        <f t="shared" si="1"/>
        <v>0</v>
      </c>
      <c r="I34" s="268"/>
      <c r="J34" s="269">
        <v>134485.23354493981</v>
      </c>
      <c r="K34" s="269">
        <f t="shared" si="2"/>
        <v>0</v>
      </c>
      <c r="L34" s="268"/>
      <c r="M34" s="269">
        <v>134263.10997582137</v>
      </c>
      <c r="N34" s="270">
        <f t="shared" si="3"/>
        <v>0</v>
      </c>
      <c r="O34" s="269">
        <v>4726</v>
      </c>
      <c r="P34" s="269">
        <v>133909.77929229953</v>
      </c>
      <c r="Q34" s="269">
        <f t="shared" si="4"/>
        <v>3.5292418708898343</v>
      </c>
      <c r="R34" s="268">
        <v>4884</v>
      </c>
      <c r="S34" s="269">
        <v>133447.88163723628</v>
      </c>
      <c r="T34" s="270">
        <f t="shared" si="5"/>
        <v>3.6598557729650807</v>
      </c>
      <c r="V34" s="78">
        <v>3.5292418708898343</v>
      </c>
    </row>
    <row r="35" spans="2:22" s="78" customFormat="1" ht="12.75">
      <c r="B35" s="264" t="s">
        <v>36</v>
      </c>
      <c r="C35" s="265"/>
      <c r="D35" s="266">
        <v>184782.07158093911</v>
      </c>
      <c r="E35" s="267">
        <f t="shared" si="0"/>
        <v>0</v>
      </c>
      <c r="F35" s="266"/>
      <c r="G35" s="266">
        <v>186145.71750308797</v>
      </c>
      <c r="H35" s="266">
        <f t="shared" si="1"/>
        <v>0</v>
      </c>
      <c r="I35" s="265"/>
      <c r="J35" s="266">
        <v>186927.85501677764</v>
      </c>
      <c r="K35" s="266">
        <f t="shared" si="2"/>
        <v>0</v>
      </c>
      <c r="L35" s="265"/>
      <c r="M35" s="266">
        <v>187329.31487792477</v>
      </c>
      <c r="N35" s="267">
        <f t="shared" si="3"/>
        <v>0</v>
      </c>
      <c r="O35" s="266">
        <v>7552</v>
      </c>
      <c r="P35" s="266">
        <v>187483.87275360705</v>
      </c>
      <c r="Q35" s="266">
        <f t="shared" si="4"/>
        <v>4.0280797964552955</v>
      </c>
      <c r="R35" s="265">
        <v>7558</v>
      </c>
      <c r="S35" s="266">
        <v>187602.00965312397</v>
      </c>
      <c r="T35" s="267">
        <f t="shared" si="5"/>
        <v>4.0287414905494554</v>
      </c>
      <c r="V35" s="78">
        <v>4.0280797964552955</v>
      </c>
    </row>
    <row r="36" spans="2:22" s="78" customFormat="1" ht="12.75">
      <c r="B36" s="260" t="s">
        <v>37</v>
      </c>
      <c r="C36" s="268"/>
      <c r="D36" s="269">
        <v>72843.924734240776</v>
      </c>
      <c r="E36" s="270">
        <f t="shared" si="0"/>
        <v>0</v>
      </c>
      <c r="F36" s="269"/>
      <c r="G36" s="269">
        <v>73145.535441940141</v>
      </c>
      <c r="H36" s="269">
        <f t="shared" si="1"/>
        <v>0</v>
      </c>
      <c r="I36" s="268"/>
      <c r="J36" s="269">
        <v>73465.171265943092</v>
      </c>
      <c r="K36" s="269">
        <f t="shared" si="2"/>
        <v>0</v>
      </c>
      <c r="L36" s="268"/>
      <c r="M36" s="269">
        <v>73772.184412816365</v>
      </c>
      <c r="N36" s="270">
        <f t="shared" si="3"/>
        <v>0</v>
      </c>
      <c r="O36" s="269">
        <v>2707</v>
      </c>
      <c r="P36" s="269">
        <v>74007.270653160027</v>
      </c>
      <c r="Q36" s="269">
        <f t="shared" si="4"/>
        <v>3.6577487267251545</v>
      </c>
      <c r="R36" s="268">
        <v>2929</v>
      </c>
      <c r="S36" s="269">
        <v>74174.189282836684</v>
      </c>
      <c r="T36" s="270">
        <f t="shared" si="5"/>
        <v>3.948812960841821</v>
      </c>
      <c r="V36" s="78">
        <v>3.6577487267251545</v>
      </c>
    </row>
    <row r="37" spans="2:22" s="78" customFormat="1" ht="12.75">
      <c r="B37" s="264" t="s">
        <v>38</v>
      </c>
      <c r="C37" s="265"/>
      <c r="D37" s="266">
        <v>459028.2415179275</v>
      </c>
      <c r="E37" s="267">
        <f t="shared" si="0"/>
        <v>0</v>
      </c>
      <c r="F37" s="266"/>
      <c r="G37" s="266">
        <v>456163.09147284296</v>
      </c>
      <c r="H37" s="266">
        <f t="shared" si="1"/>
        <v>0</v>
      </c>
      <c r="I37" s="265"/>
      <c r="J37" s="266">
        <v>452203.20298290963</v>
      </c>
      <c r="K37" s="266">
        <f t="shared" si="2"/>
        <v>0</v>
      </c>
      <c r="L37" s="265"/>
      <c r="M37" s="266">
        <v>447313.21251631447</v>
      </c>
      <c r="N37" s="267">
        <f t="shared" si="3"/>
        <v>0</v>
      </c>
      <c r="O37" s="266">
        <v>7792</v>
      </c>
      <c r="P37" s="266">
        <v>442000.15162501682</v>
      </c>
      <c r="Q37" s="266">
        <f t="shared" si="4"/>
        <v>1.7628953228528663</v>
      </c>
      <c r="R37" s="265">
        <v>7767</v>
      </c>
      <c r="S37" s="266">
        <v>437150.9048392534</v>
      </c>
      <c r="T37" s="267">
        <f t="shared" si="5"/>
        <v>1.7767319966673836</v>
      </c>
      <c r="V37" s="78">
        <v>1.7628953228528663</v>
      </c>
    </row>
    <row r="38" spans="2:22" s="78" customFormat="1" ht="12.75">
      <c r="B38" s="260" t="s">
        <v>39</v>
      </c>
      <c r="C38" s="268"/>
      <c r="D38" s="269">
        <v>113961.53601094714</v>
      </c>
      <c r="E38" s="270">
        <f t="shared" si="0"/>
        <v>0</v>
      </c>
      <c r="F38" s="269"/>
      <c r="G38" s="269">
        <v>113002.20832453723</v>
      </c>
      <c r="H38" s="269">
        <f t="shared" si="1"/>
        <v>0</v>
      </c>
      <c r="I38" s="268"/>
      <c r="J38" s="269">
        <v>112099.1667818322</v>
      </c>
      <c r="K38" s="269">
        <f t="shared" si="2"/>
        <v>0</v>
      </c>
      <c r="L38" s="268"/>
      <c r="M38" s="269">
        <v>111391.49791559768</v>
      </c>
      <c r="N38" s="270">
        <f t="shared" si="3"/>
        <v>0</v>
      </c>
      <c r="O38" s="269">
        <v>3718</v>
      </c>
      <c r="P38" s="269">
        <v>110921.77471538878</v>
      </c>
      <c r="Q38" s="269">
        <f t="shared" si="4"/>
        <v>3.3519117500057289</v>
      </c>
      <c r="R38" s="268">
        <v>3892</v>
      </c>
      <c r="S38" s="269">
        <v>110577.73312521525</v>
      </c>
      <c r="T38" s="270">
        <f t="shared" si="5"/>
        <v>3.5196959550552589</v>
      </c>
      <c r="V38" s="78">
        <v>3.3519117500057289</v>
      </c>
    </row>
    <row r="39" spans="2:22" s="78" customFormat="1" ht="13.5" thickBot="1">
      <c r="B39" s="264" t="s">
        <v>40</v>
      </c>
      <c r="C39" s="265"/>
      <c r="D39" s="266">
        <v>91820.373265537899</v>
      </c>
      <c r="E39" s="267">
        <f t="shared" si="0"/>
        <v>0</v>
      </c>
      <c r="F39" s="266"/>
      <c r="G39" s="266">
        <v>91649.600964842932</v>
      </c>
      <c r="H39" s="266">
        <f t="shared" si="1"/>
        <v>0</v>
      </c>
      <c r="I39" s="265"/>
      <c r="J39" s="266">
        <v>91323.11722019731</v>
      </c>
      <c r="K39" s="266">
        <f t="shared" si="2"/>
        <v>0</v>
      </c>
      <c r="L39" s="265"/>
      <c r="M39" s="266">
        <v>90808.802607902966</v>
      </c>
      <c r="N39" s="267">
        <f t="shared" si="3"/>
        <v>0</v>
      </c>
      <c r="O39" s="266">
        <v>1243</v>
      </c>
      <c r="P39" s="266">
        <v>90115.842866702355</v>
      </c>
      <c r="Q39" s="266">
        <f t="shared" si="4"/>
        <v>1.3793357088593423</v>
      </c>
      <c r="R39" s="265">
        <v>1230</v>
      </c>
      <c r="S39" s="266">
        <v>89510.408551906468</v>
      </c>
      <c r="T39" s="267">
        <f t="shared" si="5"/>
        <v>1.3741418678552131</v>
      </c>
      <c r="V39" s="78">
        <v>1.3793357088593423</v>
      </c>
    </row>
    <row r="40" spans="2:22" s="78" customFormat="1" ht="21.75" customHeight="1" thickBot="1">
      <c r="B40" s="271" t="s">
        <v>41</v>
      </c>
      <c r="C40" s="272">
        <f>SUM(C10:C39)</f>
        <v>0</v>
      </c>
      <c r="D40" s="273">
        <f>SUM(D10:D39)</f>
        <v>6079806.9599115979</v>
      </c>
      <c r="E40" s="274">
        <f>C40/D40*100</f>
        <v>0</v>
      </c>
      <c r="F40" s="330">
        <f>SUM(F10:F39)</f>
        <v>0</v>
      </c>
      <c r="G40" s="330">
        <f>SUM(G10:G39)</f>
        <v>6085074.6819580942</v>
      </c>
      <c r="H40" s="274">
        <f t="shared" si="1"/>
        <v>0</v>
      </c>
      <c r="I40" s="272">
        <f>SUM(I10:I39)</f>
        <v>0</v>
      </c>
      <c r="J40" s="273">
        <f>SUM(J10:J39)</f>
        <v>6082899.3308307687</v>
      </c>
      <c r="K40" s="274">
        <f t="shared" si="2"/>
        <v>0</v>
      </c>
      <c r="L40" s="331">
        <f>SUM(L10:L39)</f>
        <v>0</v>
      </c>
      <c r="M40" s="332">
        <f>SUM(M10:M39)</f>
        <v>6071722.7233538022</v>
      </c>
      <c r="N40" s="333">
        <f t="shared" si="3"/>
        <v>0</v>
      </c>
      <c r="O40" s="330">
        <f>SUM(O10:O39)</f>
        <v>211574</v>
      </c>
      <c r="P40" s="330">
        <f>SUM(P10:P39)</f>
        <v>6054504.6306771897</v>
      </c>
      <c r="Q40" s="330">
        <f t="shared" si="4"/>
        <v>3.4944890276900438</v>
      </c>
      <c r="R40" s="272">
        <f>SUM(R10:R39)</f>
        <v>218094</v>
      </c>
      <c r="S40" s="273">
        <f>SUM(S10:S39)</f>
        <v>6038745.049396256</v>
      </c>
      <c r="T40" s="274">
        <f t="shared" si="5"/>
        <v>3.6115782040145024</v>
      </c>
      <c r="V40" s="78">
        <v>3.4944890276900438</v>
      </c>
    </row>
    <row r="41" spans="2:22" s="78" customFormat="1" ht="12.75">
      <c r="B41" s="260" t="s">
        <v>78</v>
      </c>
      <c r="C41" s="268"/>
      <c r="D41" s="269">
        <v>423138.95799915184</v>
      </c>
      <c r="E41" s="270">
        <f>C41/D41*100</f>
        <v>0</v>
      </c>
      <c r="F41" s="269"/>
      <c r="G41" s="269">
        <v>416841.07252891117</v>
      </c>
      <c r="H41" s="266">
        <f t="shared" si="1"/>
        <v>0</v>
      </c>
      <c r="I41" s="268"/>
      <c r="J41" s="269">
        <v>410538.77783324482</v>
      </c>
      <c r="K41" s="334">
        <f t="shared" si="2"/>
        <v>0</v>
      </c>
      <c r="L41" s="261"/>
      <c r="M41" s="262">
        <v>404322.29056727118</v>
      </c>
      <c r="N41" s="263">
        <f t="shared" si="3"/>
        <v>0</v>
      </c>
      <c r="O41" s="269">
        <v>35070</v>
      </c>
      <c r="P41" s="269">
        <v>398626.75142456184</v>
      </c>
      <c r="Q41" s="269">
        <f t="shared" si="4"/>
        <v>8.7977035847873406</v>
      </c>
      <c r="R41" s="268">
        <v>35156</v>
      </c>
      <c r="S41" s="269">
        <v>393735.68071603618</v>
      </c>
      <c r="T41" s="270">
        <f t="shared" si="5"/>
        <v>8.9288326463241354</v>
      </c>
      <c r="V41" s="78">
        <v>8.7977035847873406</v>
      </c>
    </row>
    <row r="42" spans="2:22" s="78" customFormat="1" ht="16.5" customHeight="1" thickBot="1">
      <c r="B42" s="264" t="s">
        <v>43</v>
      </c>
      <c r="C42" s="265"/>
      <c r="D42" s="266">
        <v>244700.14959654724</v>
      </c>
      <c r="E42" s="267">
        <f>C42/D42*100</f>
        <v>0</v>
      </c>
      <c r="F42" s="266"/>
      <c r="G42" s="266">
        <v>244037.21660395796</v>
      </c>
      <c r="H42" s="269">
        <f t="shared" si="1"/>
        <v>0</v>
      </c>
      <c r="I42" s="265"/>
      <c r="J42" s="266">
        <v>242911.31360360072</v>
      </c>
      <c r="K42" s="335">
        <f t="shared" si="2"/>
        <v>0</v>
      </c>
      <c r="L42" s="336"/>
      <c r="M42" s="337">
        <v>241009.03331680052</v>
      </c>
      <c r="N42" s="338">
        <f t="shared" si="3"/>
        <v>0</v>
      </c>
      <c r="O42" s="266">
        <v>5165</v>
      </c>
      <c r="P42" s="266">
        <v>238629.8246244514</v>
      </c>
      <c r="Q42" s="266">
        <f t="shared" si="4"/>
        <v>2.1644402614503551</v>
      </c>
      <c r="R42" s="265">
        <v>5239</v>
      </c>
      <c r="S42" s="266">
        <v>236266.70574677282</v>
      </c>
      <c r="T42" s="267">
        <f t="shared" si="5"/>
        <v>2.2174093397717591</v>
      </c>
      <c r="V42" s="78">
        <v>2.1644402614503551</v>
      </c>
    </row>
    <row r="43" spans="2:22" s="275" customFormat="1" ht="21" customHeight="1" thickBot="1">
      <c r="B43" s="271" t="s">
        <v>44</v>
      </c>
      <c r="C43" s="272">
        <f>SUM(C41:C42)</f>
        <v>0</v>
      </c>
      <c r="D43" s="273">
        <f>SUM(D41:D42)</f>
        <v>667839.10759569914</v>
      </c>
      <c r="E43" s="274">
        <f>C43/D43*100</f>
        <v>0</v>
      </c>
      <c r="F43" s="330">
        <f>SUM(F41:F42)</f>
        <v>0</v>
      </c>
      <c r="G43" s="330">
        <f>SUM(G41:G42)</f>
        <v>660878.2891328691</v>
      </c>
      <c r="H43" s="274">
        <f t="shared" si="1"/>
        <v>0</v>
      </c>
      <c r="I43" s="272">
        <f>SUM(I41:I42)</f>
        <v>0</v>
      </c>
      <c r="J43" s="273">
        <f>SUM(J41:J42)</f>
        <v>653450.09143684548</v>
      </c>
      <c r="K43" s="274">
        <f t="shared" si="2"/>
        <v>0</v>
      </c>
      <c r="L43" s="339">
        <f>SUM(L41:L42)</f>
        <v>0</v>
      </c>
      <c r="M43" s="340">
        <f>SUM(M41:M42)</f>
        <v>645331.32388407167</v>
      </c>
      <c r="N43" s="341">
        <f t="shared" si="3"/>
        <v>0</v>
      </c>
      <c r="O43" s="330">
        <f>SUM(O41:O42)</f>
        <v>40235</v>
      </c>
      <c r="P43" s="330">
        <f>SUM(P41:P42)</f>
        <v>637256.5760490133</v>
      </c>
      <c r="Q43" s="330">
        <f t="shared" si="4"/>
        <v>6.3137834134967648</v>
      </c>
      <c r="R43" s="272">
        <f>SUM(R41:R42)</f>
        <v>40395</v>
      </c>
      <c r="S43" s="273">
        <f>SUM(S41:S42)</f>
        <v>630002.38646280905</v>
      </c>
      <c r="T43" s="274">
        <f t="shared" si="5"/>
        <v>6.4118804734693873</v>
      </c>
      <c r="V43" s="275">
        <v>6.3137834134967648</v>
      </c>
    </row>
    <row r="44" spans="2:22" s="275" customFormat="1" ht="21" customHeight="1" thickBot="1">
      <c r="B44" s="271" t="s">
        <v>274</v>
      </c>
      <c r="C44" s="272">
        <f>C40+C43</f>
        <v>0</v>
      </c>
      <c r="D44" s="272">
        <f>D40+D43</f>
        <v>6747646.0675072968</v>
      </c>
      <c r="E44" s="274">
        <f>C44/D44*100</f>
        <v>0</v>
      </c>
      <c r="F44" s="330">
        <f>F40+F43</f>
        <v>0</v>
      </c>
      <c r="G44" s="330">
        <f>G40+G43</f>
        <v>6745952.9710909631</v>
      </c>
      <c r="H44" s="330">
        <f>F44/G44*100</f>
        <v>0</v>
      </c>
      <c r="I44" s="272">
        <f>I40+I43</f>
        <v>0</v>
      </c>
      <c r="J44" s="273">
        <f>J40+J43</f>
        <v>6736349.4222676139</v>
      </c>
      <c r="K44" s="274">
        <f>I44/J44*100</f>
        <v>0</v>
      </c>
      <c r="L44" s="342">
        <f>L40+L43</f>
        <v>0</v>
      </c>
      <c r="M44" s="343">
        <f>M40+M43</f>
        <v>6717054.047237874</v>
      </c>
      <c r="N44" s="344">
        <f t="shared" si="3"/>
        <v>0</v>
      </c>
      <c r="O44" s="330">
        <f>O40+O43</f>
        <v>251809</v>
      </c>
      <c r="P44" s="330">
        <f>P40+P43</f>
        <v>6691761.2067262027</v>
      </c>
      <c r="Q44" s="330">
        <f t="shared" si="4"/>
        <v>3.7629704979145848</v>
      </c>
      <c r="R44" s="272">
        <f>R40+R43</f>
        <v>258489</v>
      </c>
      <c r="S44" s="273">
        <f>S40+S43</f>
        <v>6668747.4358590655</v>
      </c>
      <c r="T44" s="274">
        <f t="shared" si="5"/>
        <v>3.8761252017141592</v>
      </c>
      <c r="V44" s="275">
        <v>3.7629704979145848</v>
      </c>
    </row>
    <row r="46" spans="2:22">
      <c r="B46" s="286" t="s">
        <v>275</v>
      </c>
    </row>
    <row r="47" spans="2:22">
      <c r="B47" s="286" t="s">
        <v>276</v>
      </c>
    </row>
    <row r="48" spans="2:22" ht="15.75" thickBot="1"/>
    <row r="49" spans="2:20" ht="34.5" customHeight="1">
      <c r="B49" s="726" t="s">
        <v>378</v>
      </c>
      <c r="C49" s="727"/>
      <c r="D49" s="727"/>
      <c r="E49" s="727"/>
      <c r="F49" s="727"/>
      <c r="G49" s="727"/>
      <c r="H49" s="727"/>
      <c r="I49" s="727"/>
      <c r="J49" s="727"/>
      <c r="K49" s="727"/>
      <c r="L49" s="727"/>
      <c r="M49" s="727"/>
      <c r="N49" s="728"/>
      <c r="O49" s="399"/>
      <c r="P49" s="399"/>
      <c r="Q49" s="399"/>
      <c r="R49" s="399"/>
      <c r="S49" s="399"/>
      <c r="T49" s="399"/>
    </row>
    <row r="50" spans="2:20" ht="15.75" thickBot="1">
      <c r="B50" s="729"/>
      <c r="C50" s="730"/>
      <c r="D50" s="730"/>
      <c r="E50" s="730"/>
      <c r="F50" s="730"/>
      <c r="G50" s="730"/>
      <c r="H50" s="730"/>
      <c r="I50" s="730"/>
      <c r="J50" s="730"/>
      <c r="K50" s="730"/>
      <c r="L50" s="730"/>
      <c r="M50" s="730"/>
      <c r="N50" s="731"/>
    </row>
    <row r="51" spans="2:20" ht="15.75" thickBot="1"/>
    <row r="52" spans="2:20">
      <c r="B52" s="732" t="s">
        <v>379</v>
      </c>
      <c r="C52" s="727"/>
      <c r="D52" s="727"/>
      <c r="E52" s="727"/>
      <c r="F52" s="727"/>
      <c r="G52" s="727"/>
      <c r="H52" s="727"/>
      <c r="I52" s="727"/>
      <c r="J52" s="727"/>
      <c r="K52" s="727"/>
      <c r="L52" s="727"/>
      <c r="M52" s="727"/>
      <c r="N52" s="728"/>
    </row>
    <row r="53" spans="2:20">
      <c r="B53" s="733"/>
      <c r="C53" s="734"/>
      <c r="D53" s="734"/>
      <c r="E53" s="734"/>
      <c r="F53" s="734"/>
      <c r="G53" s="734"/>
      <c r="H53" s="734"/>
      <c r="I53" s="734"/>
      <c r="J53" s="734"/>
      <c r="K53" s="734"/>
      <c r="L53" s="734"/>
      <c r="M53" s="734"/>
      <c r="N53" s="735"/>
    </row>
    <row r="54" spans="2:20" ht="15.75" thickBot="1">
      <c r="B54" s="729"/>
      <c r="C54" s="730"/>
      <c r="D54" s="730"/>
      <c r="E54" s="730"/>
      <c r="F54" s="730"/>
      <c r="G54" s="730"/>
      <c r="H54" s="730"/>
      <c r="I54" s="730"/>
      <c r="J54" s="730"/>
      <c r="K54" s="730"/>
      <c r="L54" s="730"/>
      <c r="M54" s="730"/>
      <c r="N54" s="731"/>
    </row>
  </sheetData>
  <mergeCells count="10">
    <mergeCell ref="B49:N50"/>
    <mergeCell ref="B52:N54"/>
    <mergeCell ref="B6:T6"/>
    <mergeCell ref="B8:B9"/>
    <mergeCell ref="C8:E8"/>
    <mergeCell ref="F8:H8"/>
    <mergeCell ref="I8:K8"/>
    <mergeCell ref="L8:N8"/>
    <mergeCell ref="O8:Q8"/>
    <mergeCell ref="R8:T8"/>
  </mergeCells>
  <pageMargins left="0.9055118110236221" right="0.70866141732283472" top="0.74803149606299213" bottom="0.74803149606299213" header="0.31496062992125984" footer="0.31496062992125984"/>
  <pageSetup paperSize="5" scale="59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CorelDraw.Graphic.16" shapeId="160769" r:id="rId4">
          <objectPr defaultSize="0" autoPict="0" r:id="rId5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1</xdr:col>
                <xdr:colOff>1295400</xdr:colOff>
                <xdr:row>4</xdr:row>
                <xdr:rowOff>123825</xdr:rowOff>
              </to>
            </anchor>
          </objectPr>
        </oleObject>
      </mc:Choice>
      <mc:Fallback>
        <oleObject progId="CorelDraw.Graphic.16" shapeId="160769" r:id="rId4"/>
      </mc:Fallback>
    </mc:AlternateContent>
  </oleObjec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A1:N164"/>
  <sheetViews>
    <sheetView showGridLines="0" zoomScaleNormal="100" zoomScaleSheetLayoutView="100" workbookViewId="0">
      <selection activeCell="G3" sqref="G3"/>
    </sheetView>
  </sheetViews>
  <sheetFormatPr baseColWidth="10" defaultRowHeight="15"/>
  <cols>
    <col min="1" max="1" width="20.7109375" customWidth="1"/>
    <col min="2" max="3" width="4.7109375" hidden="1" customWidth="1"/>
    <col min="4" max="8" width="5.7109375" customWidth="1"/>
    <col min="9" max="9" width="5.7109375" style="1" customWidth="1"/>
    <col min="10" max="11" width="6.7109375" style="1" customWidth="1"/>
    <col min="12" max="14" width="6.7109375" customWidth="1"/>
  </cols>
  <sheetData>
    <row r="1" spans="1:14" ht="15" customHeight="1"/>
    <row r="2" spans="1:14" ht="15" customHeight="1"/>
    <row r="3" spans="1:14" ht="15" customHeight="1"/>
    <row r="4" spans="1:14" ht="15" customHeight="1">
      <c r="A4" s="6"/>
      <c r="B4" s="3"/>
      <c r="C4" s="3"/>
      <c r="D4" s="3"/>
      <c r="E4" s="3"/>
      <c r="F4" s="3"/>
      <c r="G4" s="3"/>
      <c r="H4" s="3"/>
      <c r="I4" s="4"/>
      <c r="J4" s="4"/>
      <c r="K4" s="4"/>
      <c r="L4" s="5"/>
    </row>
    <row r="5" spans="1:14" ht="15" customHeight="1">
      <c r="A5" s="826" t="s">
        <v>430</v>
      </c>
      <c r="B5" s="826"/>
      <c r="C5" s="826"/>
      <c r="D5" s="826"/>
      <c r="E5" s="826"/>
      <c r="F5" s="826"/>
      <c r="G5" s="826"/>
      <c r="H5" s="826"/>
      <c r="I5" s="826"/>
      <c r="J5" s="826"/>
      <c r="K5" s="826"/>
      <c r="L5" s="826"/>
      <c r="M5" s="826"/>
      <c r="N5" s="826"/>
    </row>
    <row r="6" spans="1:14" ht="6.75" customHeight="1" thickBot="1">
      <c r="A6" s="7"/>
      <c r="B6" s="7"/>
      <c r="C6" s="7"/>
      <c r="D6" s="7"/>
      <c r="E6" s="7"/>
      <c r="F6" s="7"/>
      <c r="G6" s="7"/>
      <c r="H6" s="7"/>
      <c r="I6" s="7"/>
      <c r="J6" s="7"/>
      <c r="K6" s="7"/>
    </row>
    <row r="7" spans="1:14" ht="21.75" customHeight="1" thickBot="1">
      <c r="A7" s="525" t="s">
        <v>461</v>
      </c>
      <c r="B7" s="78"/>
      <c r="C7" s="78"/>
      <c r="D7" s="525" t="s">
        <v>0</v>
      </c>
      <c r="E7" s="7"/>
      <c r="F7" s="7"/>
      <c r="G7" s="7"/>
      <c r="H7" s="7"/>
      <c r="I7" s="7"/>
      <c r="J7" s="7"/>
      <c r="K7" s="7"/>
    </row>
    <row r="8" spans="1:14">
      <c r="A8" s="520" t="s">
        <v>4</v>
      </c>
      <c r="B8" s="78"/>
      <c r="C8" s="78"/>
      <c r="D8" s="521">
        <v>43.2</v>
      </c>
      <c r="E8" s="7"/>
      <c r="F8" s="7"/>
      <c r="G8" s="7"/>
      <c r="H8" s="7"/>
      <c r="I8" s="7"/>
      <c r="J8" s="7"/>
      <c r="K8" s="7"/>
    </row>
    <row r="9" spans="1:14">
      <c r="A9" s="522">
        <v>2014</v>
      </c>
      <c r="B9" s="78"/>
      <c r="C9" s="78"/>
      <c r="D9" s="523">
        <v>66.400000000000006</v>
      </c>
      <c r="E9" s="7"/>
      <c r="F9" s="7"/>
      <c r="G9" s="7"/>
      <c r="H9" s="7"/>
      <c r="I9" s="7"/>
      <c r="J9" s="7"/>
      <c r="K9" s="7"/>
    </row>
    <row r="10" spans="1:14">
      <c r="A10" s="522">
        <v>2015</v>
      </c>
      <c r="B10" s="78"/>
      <c r="C10" s="78"/>
      <c r="D10" s="523">
        <v>80.599999999999994</v>
      </c>
      <c r="E10" s="7"/>
      <c r="F10" s="7"/>
      <c r="G10" s="7"/>
      <c r="H10" s="7"/>
      <c r="I10" s="7"/>
      <c r="J10" s="7"/>
      <c r="K10" s="7"/>
    </row>
    <row r="11" spans="1:14">
      <c r="A11" s="522">
        <v>2016</v>
      </c>
      <c r="B11" s="78"/>
      <c r="C11" s="78"/>
      <c r="D11" s="523">
        <v>82.7</v>
      </c>
      <c r="E11" s="7"/>
      <c r="F11" s="7"/>
      <c r="G11" s="7"/>
      <c r="H11" s="7"/>
      <c r="I11" s="7"/>
      <c r="J11" s="7"/>
      <c r="K11" s="7"/>
    </row>
    <row r="12" spans="1:14">
      <c r="A12" s="497">
        <v>2017</v>
      </c>
      <c r="B12" s="78"/>
      <c r="C12" s="78"/>
      <c r="D12" s="492">
        <v>85.3</v>
      </c>
      <c r="E12" s="7"/>
      <c r="F12" s="7"/>
      <c r="G12" s="7"/>
      <c r="H12" s="7"/>
      <c r="I12" s="7"/>
      <c r="J12" s="7"/>
      <c r="K12" s="7"/>
    </row>
    <row r="13" spans="1:14" ht="15.75" thickBot="1">
      <c r="A13" s="545" t="s">
        <v>268</v>
      </c>
      <c r="B13" s="78"/>
      <c r="C13" s="78"/>
      <c r="D13" s="524">
        <f>D12-D11</f>
        <v>2.5999999999999943</v>
      </c>
      <c r="E13" s="7"/>
      <c r="F13" s="7"/>
      <c r="G13" s="7"/>
      <c r="H13" s="7"/>
      <c r="I13" s="7"/>
      <c r="J13" s="7"/>
      <c r="K13" s="7"/>
    </row>
    <row r="14" spans="1:14" ht="8.25" customHeight="1" thickBot="1">
      <c r="A14" s="8"/>
      <c r="B14" s="8"/>
      <c r="C14" s="8"/>
      <c r="D14" s="8"/>
      <c r="E14" s="8"/>
      <c r="F14" s="8"/>
      <c r="G14" s="8"/>
      <c r="H14" s="8"/>
      <c r="I14" s="9"/>
      <c r="J14" s="9"/>
      <c r="K14" s="9"/>
    </row>
    <row r="15" spans="1:14" ht="13.5" customHeight="1">
      <c r="A15" s="824" t="s">
        <v>64</v>
      </c>
      <c r="B15" s="821" t="s">
        <v>422</v>
      </c>
      <c r="C15" s="822"/>
      <c r="D15" s="822"/>
      <c r="E15" s="822"/>
      <c r="F15" s="822"/>
      <c r="G15" s="822"/>
      <c r="H15" s="822"/>
      <c r="I15" s="823"/>
      <c r="J15" s="821" t="s">
        <v>421</v>
      </c>
      <c r="K15" s="822"/>
      <c r="L15" s="822"/>
      <c r="M15" s="822"/>
      <c r="N15" s="823"/>
    </row>
    <row r="16" spans="1:14" ht="13.5" customHeight="1" thickBot="1">
      <c r="A16" s="825"/>
      <c r="B16" s="584" t="s">
        <v>2</v>
      </c>
      <c r="C16" s="585">
        <v>2012</v>
      </c>
      <c r="D16" s="586" t="s">
        <v>4</v>
      </c>
      <c r="E16" s="585">
        <v>2014</v>
      </c>
      <c r="F16" s="585">
        <v>2015</v>
      </c>
      <c r="G16" s="585">
        <v>2016</v>
      </c>
      <c r="H16" s="585">
        <v>2017</v>
      </c>
      <c r="I16" s="587" t="s">
        <v>8</v>
      </c>
      <c r="J16" s="588">
        <v>2013</v>
      </c>
      <c r="K16" s="589">
        <v>2014</v>
      </c>
      <c r="L16" s="589">
        <v>2015</v>
      </c>
      <c r="M16" s="589">
        <v>2016</v>
      </c>
      <c r="N16" s="590">
        <v>2017</v>
      </c>
    </row>
    <row r="17" spans="1:14" ht="12.95" customHeight="1">
      <c r="A17" s="508" t="s">
        <v>9</v>
      </c>
      <c r="B17" s="591" t="s">
        <v>10</v>
      </c>
      <c r="C17" s="592" t="s">
        <v>10</v>
      </c>
      <c r="D17" s="592" t="s">
        <v>10</v>
      </c>
      <c r="E17" s="592" t="s">
        <v>10</v>
      </c>
      <c r="F17" s="592" t="s">
        <v>11</v>
      </c>
      <c r="G17" s="592" t="s">
        <v>11</v>
      </c>
      <c r="H17" s="592">
        <v>0</v>
      </c>
      <c r="I17" s="593">
        <v>0</v>
      </c>
      <c r="J17" s="594" t="s">
        <v>10</v>
      </c>
      <c r="K17" s="595" t="s">
        <v>10</v>
      </c>
      <c r="L17" s="596" t="s">
        <v>11</v>
      </c>
      <c r="M17" s="596" t="s">
        <v>11</v>
      </c>
      <c r="N17" s="597" t="s">
        <v>11</v>
      </c>
    </row>
    <row r="18" spans="1:14" ht="12.95" customHeight="1">
      <c r="A18" s="501" t="s">
        <v>12</v>
      </c>
      <c r="B18" s="598">
        <v>3</v>
      </c>
      <c r="C18" s="599" t="s">
        <v>10</v>
      </c>
      <c r="D18" s="599">
        <v>2</v>
      </c>
      <c r="E18" s="599">
        <v>1</v>
      </c>
      <c r="F18" s="599" t="s">
        <v>11</v>
      </c>
      <c r="G18" s="599" t="s">
        <v>11</v>
      </c>
      <c r="H18" s="599">
        <v>0</v>
      </c>
      <c r="I18" s="600">
        <v>6</v>
      </c>
      <c r="J18" s="601">
        <v>79.830872144389758</v>
      </c>
      <c r="K18" s="602">
        <v>100</v>
      </c>
      <c r="L18" s="603">
        <v>100</v>
      </c>
      <c r="M18" s="603">
        <v>100</v>
      </c>
      <c r="N18" s="604">
        <v>100</v>
      </c>
    </row>
    <row r="19" spans="1:14" ht="12.95" customHeight="1">
      <c r="A19" s="509" t="s">
        <v>13</v>
      </c>
      <c r="B19" s="598" t="s">
        <v>10</v>
      </c>
      <c r="C19" s="599" t="s">
        <v>10</v>
      </c>
      <c r="D19" s="599" t="s">
        <v>10</v>
      </c>
      <c r="E19" s="599" t="s">
        <v>10</v>
      </c>
      <c r="F19" s="599" t="s">
        <v>11</v>
      </c>
      <c r="G19" s="599" t="s">
        <v>11</v>
      </c>
      <c r="H19" s="599">
        <v>1</v>
      </c>
      <c r="I19" s="600">
        <v>1</v>
      </c>
      <c r="J19" s="601" t="s">
        <v>10</v>
      </c>
      <c r="K19" s="602" t="s">
        <v>10</v>
      </c>
      <c r="L19" s="603" t="s">
        <v>11</v>
      </c>
      <c r="M19" s="603" t="s">
        <v>11</v>
      </c>
      <c r="N19" s="604">
        <v>64.2</v>
      </c>
    </row>
    <row r="20" spans="1:14" ht="12.95" customHeight="1">
      <c r="A20" s="501" t="s">
        <v>14</v>
      </c>
      <c r="B20" s="598" t="s">
        <v>10</v>
      </c>
      <c r="C20" s="599">
        <v>1</v>
      </c>
      <c r="D20" s="599" t="s">
        <v>10</v>
      </c>
      <c r="E20" s="599">
        <v>2</v>
      </c>
      <c r="F20" s="599" t="s">
        <v>11</v>
      </c>
      <c r="G20" s="599" t="s">
        <v>11</v>
      </c>
      <c r="H20" s="599">
        <v>0</v>
      </c>
      <c r="I20" s="600">
        <v>3</v>
      </c>
      <c r="J20" s="601">
        <v>27.720207253886009</v>
      </c>
      <c r="K20" s="602">
        <v>100</v>
      </c>
      <c r="L20" s="603">
        <v>100</v>
      </c>
      <c r="M20" s="603">
        <v>100</v>
      </c>
      <c r="N20" s="604">
        <v>100</v>
      </c>
    </row>
    <row r="21" spans="1:14" ht="12.95" customHeight="1">
      <c r="A21" s="509" t="s">
        <v>15</v>
      </c>
      <c r="B21" s="598" t="s">
        <v>10</v>
      </c>
      <c r="C21" s="599" t="s">
        <v>10</v>
      </c>
      <c r="D21" s="599" t="s">
        <v>10</v>
      </c>
      <c r="E21" s="599">
        <v>2</v>
      </c>
      <c r="F21" s="599" t="s">
        <v>11</v>
      </c>
      <c r="G21" s="599" t="s">
        <v>11</v>
      </c>
      <c r="H21" s="599">
        <v>0</v>
      </c>
      <c r="I21" s="600">
        <v>2</v>
      </c>
      <c r="J21" s="601" t="s">
        <v>10</v>
      </c>
      <c r="K21" s="602">
        <v>27.813781245866949</v>
      </c>
      <c r="L21" s="603">
        <v>27.01</v>
      </c>
      <c r="M21" s="603">
        <v>26.9</v>
      </c>
      <c r="N21" s="604">
        <v>27.8</v>
      </c>
    </row>
    <row r="22" spans="1:14" ht="12.95" customHeight="1">
      <c r="A22" s="501" t="s">
        <v>16</v>
      </c>
      <c r="B22" s="598" t="s">
        <v>10</v>
      </c>
      <c r="C22" s="599" t="s">
        <v>10</v>
      </c>
      <c r="D22" s="599">
        <v>3</v>
      </c>
      <c r="E22" s="599">
        <v>2</v>
      </c>
      <c r="F22" s="599" t="s">
        <v>11</v>
      </c>
      <c r="G22" s="599">
        <v>1</v>
      </c>
      <c r="H22" s="599">
        <v>0</v>
      </c>
      <c r="I22" s="600">
        <v>6</v>
      </c>
      <c r="J22" s="601">
        <v>35.119047619047613</v>
      </c>
      <c r="K22" s="602">
        <v>64.63815789473685</v>
      </c>
      <c r="L22" s="603">
        <v>65.900000000000006</v>
      </c>
      <c r="M22" s="603">
        <v>80.2</v>
      </c>
      <c r="N22" s="604">
        <v>81</v>
      </c>
    </row>
    <row r="23" spans="1:14" ht="12.95" customHeight="1">
      <c r="A23" s="501" t="s">
        <v>17</v>
      </c>
      <c r="B23" s="598">
        <v>3</v>
      </c>
      <c r="C23" s="599">
        <v>1</v>
      </c>
      <c r="D23" s="599">
        <v>1</v>
      </c>
      <c r="E23" s="599">
        <v>3</v>
      </c>
      <c r="F23" s="599">
        <v>1</v>
      </c>
      <c r="G23" s="599" t="s">
        <v>11</v>
      </c>
      <c r="H23" s="599">
        <v>0</v>
      </c>
      <c r="I23" s="600">
        <v>9</v>
      </c>
      <c r="J23" s="601">
        <v>71.752629578000253</v>
      </c>
      <c r="K23" s="602">
        <v>91.159383682748171</v>
      </c>
      <c r="L23" s="603">
        <v>100</v>
      </c>
      <c r="M23" s="603">
        <v>100</v>
      </c>
      <c r="N23" s="604">
        <v>100</v>
      </c>
    </row>
    <row r="24" spans="1:14" ht="12.95" customHeight="1">
      <c r="A24" s="501" t="s">
        <v>18</v>
      </c>
      <c r="B24" s="598" t="s">
        <v>10</v>
      </c>
      <c r="C24" s="599">
        <v>2</v>
      </c>
      <c r="D24" s="599">
        <v>1</v>
      </c>
      <c r="E24" s="599" t="s">
        <v>10</v>
      </c>
      <c r="F24" s="599" t="s">
        <v>11</v>
      </c>
      <c r="G24" s="599" t="s">
        <v>11</v>
      </c>
      <c r="H24" s="599">
        <v>0</v>
      </c>
      <c r="I24" s="600">
        <v>3</v>
      </c>
      <c r="J24" s="601">
        <v>100</v>
      </c>
      <c r="K24" s="602">
        <v>100</v>
      </c>
      <c r="L24" s="603">
        <v>100</v>
      </c>
      <c r="M24" s="603">
        <v>100</v>
      </c>
      <c r="N24" s="604">
        <v>100</v>
      </c>
    </row>
    <row r="25" spans="1:14" ht="12.95" customHeight="1">
      <c r="A25" s="501" t="s">
        <v>19</v>
      </c>
      <c r="B25" s="598">
        <v>1</v>
      </c>
      <c r="C25" s="599" t="s">
        <v>10</v>
      </c>
      <c r="D25" s="599" t="s">
        <v>10</v>
      </c>
      <c r="E25" s="599" t="s">
        <v>10</v>
      </c>
      <c r="F25" s="599" t="s">
        <v>11</v>
      </c>
      <c r="G25" s="599">
        <v>1</v>
      </c>
      <c r="H25" s="599">
        <v>0</v>
      </c>
      <c r="I25" s="600">
        <v>2</v>
      </c>
      <c r="J25" s="601">
        <v>34.479900538748446</v>
      </c>
      <c r="K25" s="602">
        <v>32.581554571083366</v>
      </c>
      <c r="L25" s="603">
        <v>31.7</v>
      </c>
      <c r="M25" s="603">
        <v>91.5</v>
      </c>
      <c r="N25" s="604">
        <v>92.6</v>
      </c>
    </row>
    <row r="26" spans="1:14" ht="12.95" customHeight="1">
      <c r="A26" s="501" t="s">
        <v>20</v>
      </c>
      <c r="B26" s="598">
        <v>6</v>
      </c>
      <c r="C26" s="599">
        <v>3</v>
      </c>
      <c r="D26" s="599">
        <v>1</v>
      </c>
      <c r="E26" s="599">
        <v>4</v>
      </c>
      <c r="F26" s="599" t="s">
        <v>11</v>
      </c>
      <c r="G26" s="599" t="s">
        <v>11</v>
      </c>
      <c r="H26" s="599">
        <v>2</v>
      </c>
      <c r="I26" s="600">
        <v>16</v>
      </c>
      <c r="J26" s="601">
        <v>65.900000000000006</v>
      </c>
      <c r="K26" s="602">
        <v>92.6</v>
      </c>
      <c r="L26" s="603">
        <v>92.2</v>
      </c>
      <c r="M26" s="603">
        <v>100</v>
      </c>
      <c r="N26" s="604">
        <v>100</v>
      </c>
    </row>
    <row r="27" spans="1:14" ht="12.95" customHeight="1">
      <c r="A27" s="509" t="s">
        <v>21</v>
      </c>
      <c r="B27" s="598" t="s">
        <v>10</v>
      </c>
      <c r="C27" s="599" t="s">
        <v>10</v>
      </c>
      <c r="D27" s="599" t="s">
        <v>10</v>
      </c>
      <c r="E27" s="599" t="s">
        <v>10</v>
      </c>
      <c r="F27" s="599">
        <v>3</v>
      </c>
      <c r="G27" s="599">
        <v>1</v>
      </c>
      <c r="H27" s="599">
        <v>0</v>
      </c>
      <c r="I27" s="600">
        <v>4</v>
      </c>
      <c r="J27" s="601" t="s">
        <v>10</v>
      </c>
      <c r="K27" s="602" t="s">
        <v>10</v>
      </c>
      <c r="L27" s="603">
        <v>40.299999999999997</v>
      </c>
      <c r="M27" s="603">
        <v>45.5</v>
      </c>
      <c r="N27" s="604">
        <v>45.9</v>
      </c>
    </row>
    <row r="28" spans="1:14" ht="12.95" customHeight="1">
      <c r="A28" s="509" t="s">
        <v>22</v>
      </c>
      <c r="B28" s="598" t="s">
        <v>10</v>
      </c>
      <c r="C28" s="599" t="s">
        <v>10</v>
      </c>
      <c r="D28" s="599" t="s">
        <v>10</v>
      </c>
      <c r="E28" s="599" t="s">
        <v>10</v>
      </c>
      <c r="F28" s="599">
        <v>3</v>
      </c>
      <c r="G28" s="599" t="s">
        <v>11</v>
      </c>
      <c r="H28" s="599">
        <v>3</v>
      </c>
      <c r="I28" s="600">
        <v>6</v>
      </c>
      <c r="J28" s="601" t="s">
        <v>10</v>
      </c>
      <c r="K28" s="602" t="s">
        <v>10</v>
      </c>
      <c r="L28" s="603">
        <v>63</v>
      </c>
      <c r="M28" s="603">
        <v>64.7</v>
      </c>
      <c r="N28" s="604">
        <v>100</v>
      </c>
    </row>
    <row r="29" spans="1:14" ht="12.95" customHeight="1">
      <c r="A29" s="501" t="s">
        <v>23</v>
      </c>
      <c r="B29" s="598">
        <v>7</v>
      </c>
      <c r="C29" s="599">
        <v>2</v>
      </c>
      <c r="D29" s="599">
        <v>3</v>
      </c>
      <c r="E29" s="599">
        <v>3</v>
      </c>
      <c r="F29" s="599">
        <v>1</v>
      </c>
      <c r="G29" s="599" t="s">
        <v>11</v>
      </c>
      <c r="H29" s="599">
        <v>0</v>
      </c>
      <c r="I29" s="600">
        <v>16</v>
      </c>
      <c r="J29" s="601">
        <v>83</v>
      </c>
      <c r="K29" s="602">
        <v>91.5</v>
      </c>
      <c r="L29" s="603">
        <v>96.4</v>
      </c>
      <c r="M29" s="603">
        <v>95.9</v>
      </c>
      <c r="N29" s="604">
        <v>95.8</v>
      </c>
    </row>
    <row r="30" spans="1:14" ht="12.95" customHeight="1">
      <c r="A30" s="501" t="s">
        <v>24</v>
      </c>
      <c r="B30" s="598" t="s">
        <v>10</v>
      </c>
      <c r="C30" s="599">
        <v>7</v>
      </c>
      <c r="D30" s="599">
        <v>23</v>
      </c>
      <c r="E30" s="599">
        <v>9</v>
      </c>
      <c r="F30" s="599" t="s">
        <v>11</v>
      </c>
      <c r="G30" s="599" t="s">
        <v>11</v>
      </c>
      <c r="H30" s="599">
        <v>0</v>
      </c>
      <c r="I30" s="600">
        <v>39</v>
      </c>
      <c r="J30" s="601">
        <v>70.876076927937987</v>
      </c>
      <c r="K30" s="602">
        <v>100</v>
      </c>
      <c r="L30" s="603">
        <v>100</v>
      </c>
      <c r="M30" s="603">
        <v>100</v>
      </c>
      <c r="N30" s="604">
        <v>100</v>
      </c>
    </row>
    <row r="31" spans="1:14" ht="12.95" customHeight="1">
      <c r="A31" s="509" t="s">
        <v>25</v>
      </c>
      <c r="B31" s="598" t="s">
        <v>10</v>
      </c>
      <c r="C31" s="599" t="s">
        <v>10</v>
      </c>
      <c r="D31" s="599" t="s">
        <v>10</v>
      </c>
      <c r="E31" s="599" t="s">
        <v>10</v>
      </c>
      <c r="F31" s="599">
        <v>3</v>
      </c>
      <c r="G31" s="599">
        <v>1</v>
      </c>
      <c r="H31" s="599">
        <v>0</v>
      </c>
      <c r="I31" s="600">
        <v>4</v>
      </c>
      <c r="J31" s="601" t="s">
        <v>10</v>
      </c>
      <c r="K31" s="602" t="s">
        <v>10</v>
      </c>
      <c r="L31" s="603">
        <v>26.8</v>
      </c>
      <c r="M31" s="603">
        <v>35.4</v>
      </c>
      <c r="N31" s="604">
        <v>37</v>
      </c>
    </row>
    <row r="32" spans="1:14" ht="12.95" customHeight="1">
      <c r="A32" s="501" t="s">
        <v>26</v>
      </c>
      <c r="B32" s="598" t="s">
        <v>10</v>
      </c>
      <c r="C32" s="599">
        <v>2</v>
      </c>
      <c r="D32" s="599">
        <v>1</v>
      </c>
      <c r="E32" s="599">
        <v>2</v>
      </c>
      <c r="F32" s="599" t="s">
        <v>11</v>
      </c>
      <c r="G32" s="599" t="s">
        <v>11</v>
      </c>
      <c r="H32" s="599">
        <v>0</v>
      </c>
      <c r="I32" s="600">
        <v>5</v>
      </c>
      <c r="J32" s="601">
        <v>74.32346047304496</v>
      </c>
      <c r="K32" s="602">
        <v>100</v>
      </c>
      <c r="L32" s="603">
        <v>100</v>
      </c>
      <c r="M32" s="603">
        <v>100</v>
      </c>
      <c r="N32" s="604">
        <v>100</v>
      </c>
    </row>
    <row r="33" spans="1:14" ht="12.95" customHeight="1">
      <c r="A33" s="509" t="s">
        <v>27</v>
      </c>
      <c r="B33" s="598" t="s">
        <v>10</v>
      </c>
      <c r="C33" s="599" t="s">
        <v>10</v>
      </c>
      <c r="D33" s="599" t="s">
        <v>10</v>
      </c>
      <c r="E33" s="599" t="s">
        <v>10</v>
      </c>
      <c r="F33" s="599" t="s">
        <v>11</v>
      </c>
      <c r="G33" s="599" t="s">
        <v>11</v>
      </c>
      <c r="H33" s="599">
        <v>0</v>
      </c>
      <c r="I33" s="600">
        <v>0</v>
      </c>
      <c r="J33" s="601" t="s">
        <v>10</v>
      </c>
      <c r="K33" s="602" t="s">
        <v>10</v>
      </c>
      <c r="L33" s="603" t="s">
        <v>11</v>
      </c>
      <c r="M33" s="603" t="s">
        <v>11</v>
      </c>
      <c r="N33" s="604" t="s">
        <v>11</v>
      </c>
    </row>
    <row r="34" spans="1:14" ht="12.95" customHeight="1">
      <c r="A34" s="501" t="s">
        <v>28</v>
      </c>
      <c r="B34" s="598" t="s">
        <v>10</v>
      </c>
      <c r="C34" s="599">
        <v>2</v>
      </c>
      <c r="D34" s="599" t="s">
        <v>10</v>
      </c>
      <c r="E34" s="599">
        <v>2</v>
      </c>
      <c r="F34" s="599">
        <v>7</v>
      </c>
      <c r="G34" s="599" t="s">
        <v>11</v>
      </c>
      <c r="H34" s="599">
        <v>0</v>
      </c>
      <c r="I34" s="600">
        <v>11</v>
      </c>
      <c r="J34" s="601">
        <v>15.601186667442265</v>
      </c>
      <c r="K34" s="602">
        <v>24.427437960722525</v>
      </c>
      <c r="L34" s="603">
        <v>71.599999999999994</v>
      </c>
      <c r="M34" s="603">
        <v>68.599999999999994</v>
      </c>
      <c r="N34" s="604">
        <v>67.8</v>
      </c>
    </row>
    <row r="35" spans="1:14" ht="12.95" customHeight="1">
      <c r="A35" s="501" t="s">
        <v>29</v>
      </c>
      <c r="B35" s="598">
        <v>2</v>
      </c>
      <c r="C35" s="599">
        <v>2</v>
      </c>
      <c r="D35" s="599">
        <v>3</v>
      </c>
      <c r="E35" s="599">
        <v>3</v>
      </c>
      <c r="F35" s="599" t="s">
        <v>11</v>
      </c>
      <c r="G35" s="599" t="s">
        <v>11</v>
      </c>
      <c r="H35" s="599">
        <v>0</v>
      </c>
      <c r="I35" s="600">
        <v>10</v>
      </c>
      <c r="J35" s="601">
        <v>63.185378590078336</v>
      </c>
      <c r="K35" s="602">
        <v>100</v>
      </c>
      <c r="L35" s="603">
        <v>100</v>
      </c>
      <c r="M35" s="603">
        <v>100</v>
      </c>
      <c r="N35" s="604">
        <v>100</v>
      </c>
    </row>
    <row r="36" spans="1:14" ht="12.95" customHeight="1">
      <c r="A36" s="501" t="s">
        <v>30</v>
      </c>
      <c r="B36" s="598" t="s">
        <v>10</v>
      </c>
      <c r="C36" s="599" t="s">
        <v>10</v>
      </c>
      <c r="D36" s="599">
        <v>1</v>
      </c>
      <c r="E36" s="599">
        <v>1</v>
      </c>
      <c r="F36" s="599" t="s">
        <v>11</v>
      </c>
      <c r="G36" s="599" t="s">
        <v>11</v>
      </c>
      <c r="H36" s="599">
        <v>0</v>
      </c>
      <c r="I36" s="600">
        <v>2</v>
      </c>
      <c r="J36" s="601">
        <v>30.64516129032258</v>
      </c>
      <c r="K36" s="602">
        <v>42.82393957001743</v>
      </c>
      <c r="L36" s="603">
        <v>42.2</v>
      </c>
      <c r="M36" s="603">
        <v>42</v>
      </c>
      <c r="N36" s="604">
        <v>40.799999999999997</v>
      </c>
    </row>
    <row r="37" spans="1:14" ht="12.95" customHeight="1">
      <c r="A37" s="501" t="s">
        <v>31</v>
      </c>
      <c r="B37" s="598" t="s">
        <v>10</v>
      </c>
      <c r="C37" s="599" t="s">
        <v>10</v>
      </c>
      <c r="D37" s="599">
        <v>3</v>
      </c>
      <c r="E37" s="599">
        <v>1</v>
      </c>
      <c r="F37" s="599">
        <v>3</v>
      </c>
      <c r="G37" s="599" t="s">
        <v>11</v>
      </c>
      <c r="H37" s="599">
        <v>0</v>
      </c>
      <c r="I37" s="600">
        <v>7</v>
      </c>
      <c r="J37" s="601">
        <v>57.226938313525757</v>
      </c>
      <c r="K37" s="602">
        <v>61.152851336371469</v>
      </c>
      <c r="L37" s="603">
        <v>100</v>
      </c>
      <c r="M37" s="603">
        <v>100</v>
      </c>
      <c r="N37" s="604">
        <v>100</v>
      </c>
    </row>
    <row r="38" spans="1:14" ht="12.95" customHeight="1">
      <c r="A38" s="501" t="s">
        <v>32</v>
      </c>
      <c r="B38" s="598">
        <v>3</v>
      </c>
      <c r="C38" s="599" t="s">
        <v>10</v>
      </c>
      <c r="D38" s="599">
        <v>1</v>
      </c>
      <c r="E38" s="599">
        <v>1</v>
      </c>
      <c r="F38" s="599" t="s">
        <v>11</v>
      </c>
      <c r="G38" s="599" t="s">
        <v>11</v>
      </c>
      <c r="H38" s="599">
        <v>0</v>
      </c>
      <c r="I38" s="600">
        <v>5</v>
      </c>
      <c r="J38" s="601">
        <v>82.095663502698685</v>
      </c>
      <c r="K38" s="602">
        <v>100</v>
      </c>
      <c r="L38" s="603">
        <v>100</v>
      </c>
      <c r="M38" s="603">
        <v>100</v>
      </c>
      <c r="N38" s="604">
        <v>100</v>
      </c>
    </row>
    <row r="39" spans="1:14" ht="12.95" customHeight="1">
      <c r="A39" s="501" t="s">
        <v>33</v>
      </c>
      <c r="B39" s="598">
        <v>3</v>
      </c>
      <c r="C39" s="599" t="s">
        <v>10</v>
      </c>
      <c r="D39" s="599">
        <v>1</v>
      </c>
      <c r="E39" s="599">
        <v>4</v>
      </c>
      <c r="F39" s="599">
        <v>6</v>
      </c>
      <c r="G39" s="599">
        <v>1</v>
      </c>
      <c r="H39" s="599">
        <v>0</v>
      </c>
      <c r="I39" s="600">
        <v>15</v>
      </c>
      <c r="J39" s="601">
        <v>18.074360627552117</v>
      </c>
      <c r="K39" s="602">
        <v>43.214695752009185</v>
      </c>
      <c r="L39" s="603">
        <v>99</v>
      </c>
      <c r="M39" s="603">
        <v>100</v>
      </c>
      <c r="N39" s="604">
        <v>98.5</v>
      </c>
    </row>
    <row r="40" spans="1:14" ht="12.95" customHeight="1">
      <c r="A40" s="509" t="s">
        <v>34</v>
      </c>
      <c r="B40" s="598" t="s">
        <v>10</v>
      </c>
      <c r="C40" s="599" t="s">
        <v>10</v>
      </c>
      <c r="D40" s="599" t="s">
        <v>10</v>
      </c>
      <c r="E40" s="599">
        <v>2</v>
      </c>
      <c r="F40" s="599">
        <v>4</v>
      </c>
      <c r="G40" s="599">
        <v>2</v>
      </c>
      <c r="H40" s="599">
        <v>3</v>
      </c>
      <c r="I40" s="600">
        <v>11</v>
      </c>
      <c r="J40" s="601" t="s">
        <v>10</v>
      </c>
      <c r="K40" s="602">
        <v>12.070271088898986</v>
      </c>
      <c r="L40" s="603">
        <v>42.2</v>
      </c>
      <c r="M40" s="603">
        <v>58.5</v>
      </c>
      <c r="N40" s="604">
        <v>71.900000000000006</v>
      </c>
    </row>
    <row r="41" spans="1:14" ht="12.95" customHeight="1">
      <c r="A41" s="501" t="s">
        <v>35</v>
      </c>
      <c r="B41" s="598">
        <v>1</v>
      </c>
      <c r="C41" s="599" t="s">
        <v>10</v>
      </c>
      <c r="D41" s="599" t="s">
        <v>10</v>
      </c>
      <c r="E41" s="599">
        <v>4</v>
      </c>
      <c r="F41" s="599" t="s">
        <v>11</v>
      </c>
      <c r="G41" s="599" t="s">
        <v>11</v>
      </c>
      <c r="H41" s="599">
        <v>0</v>
      </c>
      <c r="I41" s="600">
        <v>5</v>
      </c>
      <c r="J41" s="601">
        <v>11.958914159941306</v>
      </c>
      <c r="K41" s="602">
        <v>66.247787610619469</v>
      </c>
      <c r="L41" s="603">
        <v>66.2</v>
      </c>
      <c r="M41" s="603">
        <v>65.3</v>
      </c>
      <c r="N41" s="604">
        <v>65.7</v>
      </c>
    </row>
    <row r="42" spans="1:14" ht="12.95" customHeight="1">
      <c r="A42" s="501" t="s">
        <v>36</v>
      </c>
      <c r="B42" s="598" t="s">
        <v>10</v>
      </c>
      <c r="C42" s="599">
        <v>3</v>
      </c>
      <c r="D42" s="599">
        <v>3</v>
      </c>
      <c r="E42" s="599">
        <v>2</v>
      </c>
      <c r="F42" s="599" t="s">
        <v>11</v>
      </c>
      <c r="G42" s="599" t="s">
        <v>11</v>
      </c>
      <c r="H42" s="599">
        <v>0</v>
      </c>
      <c r="I42" s="600">
        <v>8</v>
      </c>
      <c r="J42" s="601">
        <v>61.581364829396321</v>
      </c>
      <c r="K42" s="602">
        <v>100</v>
      </c>
      <c r="L42" s="603">
        <v>100</v>
      </c>
      <c r="M42" s="603">
        <v>100</v>
      </c>
      <c r="N42" s="604">
        <v>100</v>
      </c>
    </row>
    <row r="43" spans="1:14" ht="12.95" customHeight="1">
      <c r="A43" s="501" t="s">
        <v>37</v>
      </c>
      <c r="B43" s="598">
        <v>3</v>
      </c>
      <c r="C43" s="599" t="s">
        <v>10</v>
      </c>
      <c r="D43" s="599" t="s">
        <v>10</v>
      </c>
      <c r="E43" s="599" t="s">
        <v>10</v>
      </c>
      <c r="F43" s="599" t="s">
        <v>11</v>
      </c>
      <c r="G43" s="599" t="s">
        <v>11</v>
      </c>
      <c r="H43" s="599">
        <v>0</v>
      </c>
      <c r="I43" s="600">
        <v>3</v>
      </c>
      <c r="J43" s="601">
        <v>100</v>
      </c>
      <c r="K43" s="602">
        <v>100</v>
      </c>
      <c r="L43" s="603">
        <v>100</v>
      </c>
      <c r="M43" s="603">
        <v>100</v>
      </c>
      <c r="N43" s="604">
        <v>100</v>
      </c>
    </row>
    <row r="44" spans="1:14" ht="12.95" customHeight="1">
      <c r="A44" s="501" t="s">
        <v>38</v>
      </c>
      <c r="B44" s="598">
        <v>3</v>
      </c>
      <c r="C44" s="599">
        <v>1</v>
      </c>
      <c r="D44" s="599">
        <v>3</v>
      </c>
      <c r="E44" s="599">
        <v>3</v>
      </c>
      <c r="F44" s="599">
        <v>1</v>
      </c>
      <c r="G44" s="599" t="s">
        <v>11</v>
      </c>
      <c r="H44" s="599">
        <v>1</v>
      </c>
      <c r="I44" s="600">
        <v>12</v>
      </c>
      <c r="J44" s="601">
        <v>56.77220756376429</v>
      </c>
      <c r="K44" s="602">
        <v>79.82244629548444</v>
      </c>
      <c r="L44" s="603">
        <v>93</v>
      </c>
      <c r="M44" s="603">
        <v>93.4</v>
      </c>
      <c r="N44" s="604" t="s">
        <v>290</v>
      </c>
    </row>
    <row r="45" spans="1:14" ht="12.95" customHeight="1">
      <c r="A45" s="509" t="s">
        <v>39</v>
      </c>
      <c r="B45" s="598" t="s">
        <v>10</v>
      </c>
      <c r="C45" s="599" t="s">
        <v>10</v>
      </c>
      <c r="D45" s="599">
        <v>1</v>
      </c>
      <c r="E45" s="599">
        <v>3</v>
      </c>
      <c r="F45" s="599">
        <v>1</v>
      </c>
      <c r="G45" s="599" t="s">
        <v>11</v>
      </c>
      <c r="H45" s="599">
        <v>0</v>
      </c>
      <c r="I45" s="600">
        <v>5</v>
      </c>
      <c r="J45" s="601">
        <v>19.195377701690564</v>
      </c>
      <c r="K45" s="602">
        <v>93.5</v>
      </c>
      <c r="L45" s="603">
        <v>100</v>
      </c>
      <c r="M45" s="603">
        <v>100</v>
      </c>
      <c r="N45" s="604">
        <v>100</v>
      </c>
    </row>
    <row r="46" spans="1:14" ht="12.95" customHeight="1" thickBot="1">
      <c r="A46" s="502" t="s">
        <v>40</v>
      </c>
      <c r="B46" s="605" t="s">
        <v>10</v>
      </c>
      <c r="C46" s="606" t="s">
        <v>10</v>
      </c>
      <c r="D46" s="606">
        <v>2</v>
      </c>
      <c r="E46" s="606" t="s">
        <v>10</v>
      </c>
      <c r="F46" s="606" t="s">
        <v>11</v>
      </c>
      <c r="G46" s="606" t="s">
        <v>11</v>
      </c>
      <c r="H46" s="606">
        <v>0</v>
      </c>
      <c r="I46" s="607">
        <v>2</v>
      </c>
      <c r="J46" s="608">
        <v>86.867538374076176</v>
      </c>
      <c r="K46" s="609">
        <v>86.304604486422662</v>
      </c>
      <c r="L46" s="610">
        <v>86.2</v>
      </c>
      <c r="M46" s="610">
        <v>85.5</v>
      </c>
      <c r="N46" s="611">
        <v>84.2</v>
      </c>
    </row>
    <row r="47" spans="1:14" ht="12.95" customHeight="1" thickBot="1">
      <c r="A47" s="612" t="s">
        <v>41</v>
      </c>
      <c r="B47" s="613">
        <v>35</v>
      </c>
      <c r="C47" s="614">
        <v>26</v>
      </c>
      <c r="D47" s="614">
        <v>53</v>
      </c>
      <c r="E47" s="614">
        <v>54</v>
      </c>
      <c r="F47" s="614">
        <v>33</v>
      </c>
      <c r="G47" s="614">
        <v>7</v>
      </c>
      <c r="H47" s="614">
        <v>10</v>
      </c>
      <c r="I47" s="615">
        <v>218</v>
      </c>
      <c r="J47" s="616">
        <v>46</v>
      </c>
      <c r="K47" s="617">
        <v>66.400000000000006</v>
      </c>
      <c r="L47" s="618">
        <v>78.900000000000006</v>
      </c>
      <c r="M47" s="618">
        <v>84.2</v>
      </c>
      <c r="N47" s="619">
        <v>86.42</v>
      </c>
    </row>
    <row r="48" spans="1:14" ht="12.95" customHeight="1">
      <c r="A48" s="503" t="s">
        <v>78</v>
      </c>
      <c r="B48" s="620">
        <v>3</v>
      </c>
      <c r="C48" s="621">
        <v>5</v>
      </c>
      <c r="D48" s="621">
        <v>1</v>
      </c>
      <c r="E48" s="621">
        <v>10</v>
      </c>
      <c r="F48" s="621">
        <v>7</v>
      </c>
      <c r="G48" s="621" t="s">
        <v>11</v>
      </c>
      <c r="H48" s="621">
        <v>0</v>
      </c>
      <c r="I48" s="622">
        <v>26</v>
      </c>
      <c r="J48" s="623">
        <v>32.634087086525881</v>
      </c>
      <c r="K48" s="624">
        <v>72.7</v>
      </c>
      <c r="L48" s="625">
        <v>97.3</v>
      </c>
      <c r="M48" s="626">
        <v>97</v>
      </c>
      <c r="N48" s="627">
        <v>97</v>
      </c>
    </row>
    <row r="49" spans="1:14" ht="12.95" customHeight="1" thickBot="1">
      <c r="A49" s="510" t="s">
        <v>43</v>
      </c>
      <c r="B49" s="620" t="s">
        <v>10</v>
      </c>
      <c r="C49" s="621" t="s">
        <v>10</v>
      </c>
      <c r="D49" s="621" t="s">
        <v>10</v>
      </c>
      <c r="E49" s="621">
        <v>1</v>
      </c>
      <c r="F49" s="621">
        <v>1</v>
      </c>
      <c r="G49" s="621">
        <v>1</v>
      </c>
      <c r="H49" s="621">
        <v>1</v>
      </c>
      <c r="I49" s="622">
        <v>4</v>
      </c>
      <c r="J49" s="623" t="s">
        <v>10</v>
      </c>
      <c r="K49" s="624">
        <v>14.262871762072274</v>
      </c>
      <c r="L49" s="625">
        <v>32</v>
      </c>
      <c r="M49" s="626">
        <v>48.7</v>
      </c>
      <c r="N49" s="627">
        <v>64.2</v>
      </c>
    </row>
    <row r="50" spans="1:14" ht="12.95" customHeight="1" thickBot="1">
      <c r="A50" s="504" t="s">
        <v>44</v>
      </c>
      <c r="B50" s="613">
        <v>3</v>
      </c>
      <c r="C50" s="614">
        <v>5</v>
      </c>
      <c r="D50" s="614">
        <v>1</v>
      </c>
      <c r="E50" s="614">
        <v>11</v>
      </c>
      <c r="F50" s="614">
        <v>8</v>
      </c>
      <c r="G50" s="614">
        <v>1</v>
      </c>
      <c r="H50" s="614">
        <v>1</v>
      </c>
      <c r="I50" s="615">
        <v>30</v>
      </c>
      <c r="J50" s="616">
        <v>28.3</v>
      </c>
      <c r="K50" s="617">
        <v>66.5</v>
      </c>
      <c r="L50" s="618">
        <v>89.2</v>
      </c>
      <c r="M50" s="618">
        <v>90.9</v>
      </c>
      <c r="N50" s="619">
        <v>92.89</v>
      </c>
    </row>
    <row r="51" spans="1:14" ht="12.95" customHeight="1" thickBot="1">
      <c r="A51" s="504" t="s">
        <v>274</v>
      </c>
      <c r="B51" s="613">
        <v>38</v>
      </c>
      <c r="C51" s="614">
        <v>31</v>
      </c>
      <c r="D51" s="614">
        <v>54</v>
      </c>
      <c r="E51" s="614">
        <v>65</v>
      </c>
      <c r="F51" s="614">
        <v>41</v>
      </c>
      <c r="G51" s="614">
        <v>8</v>
      </c>
      <c r="H51" s="614">
        <v>11</v>
      </c>
      <c r="I51" s="615">
        <v>248</v>
      </c>
      <c r="J51" s="628">
        <v>0.43151741227954549</v>
      </c>
      <c r="K51" s="629">
        <v>0.66400000000000003</v>
      </c>
      <c r="L51" s="629">
        <v>0.80600000000000005</v>
      </c>
      <c r="M51" s="629">
        <v>0.82699999999999996</v>
      </c>
      <c r="N51" s="630">
        <v>0.85319999999999996</v>
      </c>
    </row>
    <row r="52" spans="1:14" ht="30" customHeight="1">
      <c r="A52" s="827" t="s">
        <v>457</v>
      </c>
      <c r="B52" s="827"/>
      <c r="C52" s="827"/>
      <c r="D52" s="827"/>
      <c r="E52" s="827"/>
      <c r="F52" s="827"/>
      <c r="G52" s="827"/>
      <c r="H52" s="827"/>
      <c r="I52" s="827"/>
      <c r="J52" s="827"/>
      <c r="K52" s="827"/>
    </row>
    <row r="53" spans="1:14" ht="15.75">
      <c r="A53" s="10"/>
      <c r="B53" s="10"/>
      <c r="C53" s="10"/>
      <c r="D53" s="10"/>
      <c r="E53" s="10"/>
      <c r="F53" s="10"/>
      <c r="G53" s="10"/>
      <c r="H53" s="10"/>
      <c r="I53" s="11"/>
      <c r="J53" s="11"/>
      <c r="K53" s="11"/>
    </row>
    <row r="54" spans="1:14" ht="15.75">
      <c r="A54" s="10"/>
      <c r="B54" s="10"/>
      <c r="C54" s="10"/>
      <c r="D54" s="10"/>
      <c r="E54" s="10"/>
      <c r="F54" s="10"/>
      <c r="G54" s="10"/>
      <c r="H54" s="10"/>
      <c r="I54" s="11"/>
      <c r="J54" s="11"/>
      <c r="K54" s="11"/>
    </row>
    <row r="55" spans="1:14" ht="15.75">
      <c r="A55" s="10"/>
      <c r="B55" s="10"/>
      <c r="C55" s="10"/>
      <c r="D55" s="10"/>
      <c r="E55" s="10"/>
      <c r="F55" s="10"/>
      <c r="G55" s="10"/>
      <c r="H55" s="10"/>
      <c r="I55" s="11"/>
      <c r="J55" s="11"/>
      <c r="K55" s="11"/>
    </row>
    <row r="56" spans="1:14" ht="15.75">
      <c r="A56" s="10"/>
      <c r="B56" s="10"/>
      <c r="C56" s="10"/>
      <c r="D56" s="10"/>
      <c r="E56" s="10"/>
      <c r="F56" s="10"/>
      <c r="G56" s="10"/>
      <c r="H56" s="10"/>
      <c r="I56" s="11"/>
      <c r="J56" s="11"/>
      <c r="K56" s="11"/>
    </row>
    <row r="57" spans="1:14" ht="15.75">
      <c r="A57" s="10"/>
      <c r="B57" s="10"/>
      <c r="C57" s="10"/>
      <c r="D57" s="10"/>
      <c r="E57" s="10"/>
      <c r="F57" s="10"/>
      <c r="G57" s="10"/>
      <c r="H57" s="10"/>
      <c r="I57" s="11"/>
      <c r="J57" s="11"/>
      <c r="K57" s="11"/>
    </row>
    <row r="58" spans="1:14" ht="15.75">
      <c r="A58" s="10"/>
      <c r="B58" s="10"/>
      <c r="C58" s="10"/>
      <c r="D58" s="10"/>
      <c r="E58" s="10"/>
      <c r="F58" s="10"/>
      <c r="G58" s="10"/>
      <c r="H58" s="10"/>
      <c r="I58" s="11"/>
      <c r="J58" s="11"/>
      <c r="K58" s="11"/>
    </row>
    <row r="59" spans="1:14" ht="15.75">
      <c r="A59" s="10"/>
      <c r="B59" s="10"/>
      <c r="C59" s="10"/>
      <c r="D59" s="10"/>
      <c r="E59" s="10"/>
      <c r="F59" s="10"/>
      <c r="G59" s="10"/>
      <c r="H59" s="10"/>
      <c r="I59" s="11"/>
      <c r="J59" s="11"/>
      <c r="K59" s="11"/>
    </row>
    <row r="60" spans="1:14" ht="15.75">
      <c r="A60" s="10"/>
      <c r="B60" s="10"/>
      <c r="C60" s="10"/>
      <c r="D60" s="10"/>
      <c r="E60" s="10"/>
      <c r="F60" s="10"/>
      <c r="G60" s="10"/>
      <c r="H60" s="10"/>
      <c r="I60" s="11"/>
      <c r="J60" s="11"/>
      <c r="K60" s="11"/>
    </row>
    <row r="61" spans="1:14" ht="15.75">
      <c r="A61" s="10"/>
      <c r="B61" s="10"/>
      <c r="C61" s="10"/>
      <c r="D61" s="10"/>
      <c r="E61" s="10"/>
      <c r="F61" s="10"/>
      <c r="G61" s="10"/>
      <c r="H61" s="10"/>
      <c r="I61" s="11"/>
      <c r="J61" s="11"/>
      <c r="K61" s="11"/>
    </row>
    <row r="62" spans="1:14" ht="15.75">
      <c r="A62" s="10"/>
      <c r="B62" s="10"/>
      <c r="C62" s="10"/>
      <c r="D62" s="10"/>
      <c r="E62" s="10"/>
      <c r="F62" s="10"/>
      <c r="G62" s="10"/>
      <c r="H62" s="10"/>
      <c r="I62" s="11"/>
      <c r="J62" s="11"/>
      <c r="K62" s="11"/>
    </row>
    <row r="63" spans="1:14" ht="15.75">
      <c r="A63" s="10"/>
      <c r="B63" s="10"/>
      <c r="C63" s="10"/>
      <c r="D63" s="10"/>
      <c r="E63" s="10"/>
      <c r="F63" s="10"/>
      <c r="G63" s="10"/>
      <c r="H63" s="10"/>
      <c r="I63" s="11"/>
      <c r="J63" s="11"/>
      <c r="K63" s="11"/>
    </row>
    <row r="64" spans="1:14" ht="15.75">
      <c r="A64" s="10"/>
      <c r="B64" s="10"/>
      <c r="C64" s="10"/>
      <c r="D64" s="10"/>
      <c r="E64" s="10"/>
      <c r="F64" s="10"/>
      <c r="G64" s="10"/>
      <c r="H64" s="10"/>
      <c r="I64" s="11"/>
      <c r="J64" s="11"/>
      <c r="K64" s="11"/>
    </row>
    <row r="65" spans="1:11" ht="15.75">
      <c r="A65" s="10"/>
      <c r="B65" s="10"/>
      <c r="C65" s="10"/>
      <c r="D65" s="10"/>
      <c r="E65" s="10"/>
      <c r="F65" s="10"/>
      <c r="G65" s="10"/>
      <c r="H65" s="10"/>
      <c r="I65" s="11"/>
      <c r="J65" s="11"/>
      <c r="K65" s="11"/>
    </row>
    <row r="66" spans="1:11" ht="15.75">
      <c r="A66" s="10"/>
      <c r="B66" s="10"/>
      <c r="C66" s="10"/>
      <c r="D66" s="10"/>
      <c r="E66" s="10"/>
      <c r="F66" s="10"/>
      <c r="G66" s="10"/>
      <c r="H66" s="10"/>
      <c r="I66" s="11"/>
      <c r="J66" s="11"/>
      <c r="K66" s="11"/>
    </row>
    <row r="67" spans="1:11" ht="15.75">
      <c r="A67" s="10"/>
      <c r="B67" s="10"/>
      <c r="C67" s="10"/>
      <c r="D67" s="10"/>
      <c r="E67" s="10"/>
      <c r="F67" s="10"/>
      <c r="G67" s="10"/>
      <c r="H67" s="10"/>
      <c r="I67" s="11"/>
      <c r="J67" s="11"/>
      <c r="K67" s="11"/>
    </row>
    <row r="68" spans="1:11" ht="15.75">
      <c r="A68" s="10"/>
      <c r="B68" s="10"/>
      <c r="C68" s="10"/>
      <c r="D68" s="10"/>
      <c r="E68" s="10"/>
      <c r="F68" s="10"/>
      <c r="G68" s="10"/>
      <c r="H68" s="10"/>
      <c r="I68" s="11"/>
      <c r="J68" s="11"/>
      <c r="K68" s="11"/>
    </row>
    <row r="69" spans="1:11" ht="15.75">
      <c r="A69" s="10"/>
      <c r="B69" s="10"/>
      <c r="C69" s="10"/>
      <c r="D69" s="10"/>
      <c r="E69" s="10"/>
      <c r="F69" s="10"/>
      <c r="G69" s="10"/>
      <c r="H69" s="10"/>
      <c r="I69" s="11"/>
      <c r="J69" s="11"/>
      <c r="K69" s="11"/>
    </row>
    <row r="70" spans="1:11" ht="15.75">
      <c r="A70" s="10"/>
      <c r="B70" s="10"/>
      <c r="C70" s="10"/>
      <c r="D70" s="10"/>
      <c r="E70" s="10"/>
      <c r="F70" s="10"/>
      <c r="G70" s="10"/>
      <c r="H70" s="10"/>
      <c r="I70" s="11"/>
      <c r="J70" s="11"/>
      <c r="K70" s="11"/>
    </row>
    <row r="71" spans="1:11" ht="15.75">
      <c r="A71" s="10"/>
      <c r="B71" s="10"/>
      <c r="C71" s="10"/>
      <c r="D71" s="10"/>
      <c r="E71" s="10"/>
      <c r="F71" s="10"/>
      <c r="G71" s="10"/>
      <c r="H71" s="10"/>
      <c r="I71" s="11"/>
      <c r="J71" s="11"/>
      <c r="K71" s="11"/>
    </row>
    <row r="72" spans="1:11" ht="15.75">
      <c r="A72" s="10"/>
      <c r="B72" s="10"/>
      <c r="C72" s="10"/>
      <c r="D72" s="10"/>
      <c r="E72" s="10"/>
      <c r="F72" s="10"/>
      <c r="G72" s="10"/>
      <c r="H72" s="10"/>
      <c r="I72" s="11"/>
      <c r="J72" s="11"/>
      <c r="K72" s="11"/>
    </row>
    <row r="73" spans="1:11" ht="15.75">
      <c r="A73" s="10"/>
      <c r="B73" s="10"/>
      <c r="C73" s="10"/>
      <c r="D73" s="10"/>
      <c r="E73" s="10"/>
      <c r="F73" s="10"/>
      <c r="G73" s="10"/>
      <c r="H73" s="10"/>
      <c r="I73" s="11"/>
      <c r="J73" s="11"/>
      <c r="K73" s="11"/>
    </row>
    <row r="74" spans="1:11" ht="15.75">
      <c r="A74" s="10"/>
      <c r="B74" s="10"/>
      <c r="C74" s="10"/>
      <c r="D74" s="10"/>
      <c r="E74" s="10"/>
      <c r="F74" s="10"/>
      <c r="G74" s="10"/>
      <c r="H74" s="10"/>
      <c r="I74" s="11"/>
      <c r="J74" s="11"/>
      <c r="K74" s="11"/>
    </row>
    <row r="75" spans="1:11" ht="15.75">
      <c r="A75" s="10"/>
      <c r="B75" s="10"/>
      <c r="C75" s="10"/>
      <c r="D75" s="10"/>
      <c r="E75" s="10"/>
      <c r="F75" s="10"/>
      <c r="G75" s="10"/>
      <c r="H75" s="10"/>
      <c r="I75" s="11"/>
      <c r="J75" s="11"/>
      <c r="K75" s="11"/>
    </row>
    <row r="76" spans="1:11" ht="15.75">
      <c r="A76" s="10"/>
      <c r="B76" s="10"/>
      <c r="C76" s="10"/>
      <c r="D76" s="10"/>
      <c r="E76" s="10"/>
      <c r="F76" s="10"/>
      <c r="G76" s="10"/>
      <c r="H76" s="10"/>
      <c r="I76" s="11"/>
      <c r="J76" s="11"/>
      <c r="K76" s="11"/>
    </row>
    <row r="77" spans="1:11" ht="15.75">
      <c r="A77" s="10"/>
      <c r="B77" s="10"/>
      <c r="C77" s="10"/>
      <c r="D77" s="10"/>
      <c r="E77" s="10"/>
      <c r="F77" s="10"/>
      <c r="G77" s="10"/>
      <c r="H77" s="10"/>
      <c r="I77" s="11"/>
      <c r="J77" s="11"/>
      <c r="K77" s="11"/>
    </row>
    <row r="78" spans="1:11" ht="15.75">
      <c r="A78" s="10"/>
      <c r="B78" s="10"/>
      <c r="C78" s="10"/>
      <c r="D78" s="10"/>
      <c r="E78" s="10"/>
      <c r="F78" s="10"/>
      <c r="G78" s="10"/>
      <c r="H78" s="10"/>
      <c r="I78" s="11"/>
      <c r="J78" s="11"/>
      <c r="K78" s="11"/>
    </row>
    <row r="79" spans="1:11" ht="15.75">
      <c r="A79" s="10"/>
      <c r="B79" s="10"/>
      <c r="C79" s="10"/>
      <c r="D79" s="10"/>
      <c r="E79" s="10"/>
      <c r="F79" s="10"/>
      <c r="G79" s="10"/>
      <c r="H79" s="10"/>
      <c r="I79" s="11"/>
      <c r="J79" s="11"/>
      <c r="K79" s="11"/>
    </row>
    <row r="80" spans="1:11" ht="15.75">
      <c r="A80" s="10"/>
      <c r="B80" s="10"/>
      <c r="C80" s="10"/>
      <c r="D80" s="10"/>
      <c r="E80" s="10"/>
      <c r="F80" s="10"/>
      <c r="G80" s="10"/>
      <c r="H80" s="10"/>
      <c r="I80" s="11"/>
      <c r="J80" s="11"/>
      <c r="K80" s="11"/>
    </row>
    <row r="81" spans="1:11" ht="15.75">
      <c r="A81" s="10"/>
      <c r="B81" s="10"/>
      <c r="C81" s="10"/>
      <c r="D81" s="10"/>
      <c r="E81" s="10"/>
      <c r="F81" s="10"/>
      <c r="G81" s="10"/>
      <c r="H81" s="10"/>
      <c r="I81" s="11"/>
      <c r="J81" s="11"/>
      <c r="K81" s="11"/>
    </row>
    <row r="82" spans="1:11" ht="15.75">
      <c r="A82" s="10"/>
      <c r="B82" s="10"/>
      <c r="C82" s="10"/>
      <c r="D82" s="10"/>
      <c r="E82" s="10"/>
      <c r="F82" s="10"/>
      <c r="G82" s="10"/>
      <c r="H82" s="10"/>
      <c r="I82" s="11"/>
      <c r="J82" s="11"/>
      <c r="K82" s="11"/>
    </row>
    <row r="83" spans="1:11" ht="15.75">
      <c r="A83" s="10"/>
      <c r="B83" s="10"/>
      <c r="C83" s="10"/>
      <c r="D83" s="10"/>
      <c r="E83" s="10"/>
      <c r="F83" s="10"/>
      <c r="G83" s="10"/>
      <c r="H83" s="10"/>
      <c r="I83" s="11"/>
      <c r="J83" s="11"/>
      <c r="K83" s="11"/>
    </row>
    <row r="84" spans="1:11" ht="15.75">
      <c r="A84" s="10"/>
      <c r="B84" s="10"/>
      <c r="C84" s="10"/>
      <c r="D84" s="10"/>
      <c r="E84" s="10"/>
      <c r="F84" s="10"/>
      <c r="G84" s="10"/>
      <c r="H84" s="10"/>
      <c r="I84" s="11"/>
      <c r="J84" s="11"/>
      <c r="K84" s="11"/>
    </row>
    <row r="85" spans="1:11" ht="15.75">
      <c r="A85" s="10"/>
      <c r="B85" s="10"/>
      <c r="C85" s="10"/>
      <c r="D85" s="10"/>
      <c r="E85" s="10"/>
      <c r="F85" s="10"/>
      <c r="G85" s="10"/>
      <c r="H85" s="10"/>
      <c r="I85" s="11"/>
      <c r="J85" s="11"/>
      <c r="K85" s="11"/>
    </row>
    <row r="86" spans="1:11" ht="15.75">
      <c r="A86" s="10"/>
      <c r="B86" s="10"/>
      <c r="C86" s="10"/>
      <c r="D86" s="10"/>
      <c r="E86" s="10"/>
      <c r="F86" s="10"/>
      <c r="G86" s="10"/>
      <c r="H86" s="10"/>
      <c r="I86" s="11"/>
      <c r="J86" s="11"/>
      <c r="K86" s="11"/>
    </row>
    <row r="87" spans="1:11" ht="15.75">
      <c r="A87" s="10"/>
      <c r="B87" s="10"/>
      <c r="C87" s="10"/>
      <c r="D87" s="10"/>
      <c r="E87" s="10"/>
      <c r="F87" s="10"/>
      <c r="G87" s="10"/>
      <c r="H87" s="10"/>
      <c r="I87" s="11"/>
      <c r="J87" s="11"/>
      <c r="K87" s="11"/>
    </row>
    <row r="88" spans="1:11" ht="15.75">
      <c r="A88" s="10"/>
      <c r="B88" s="10"/>
      <c r="C88" s="10"/>
      <c r="D88" s="10"/>
      <c r="E88" s="10"/>
      <c r="F88" s="10"/>
      <c r="G88" s="10"/>
      <c r="H88" s="10"/>
      <c r="I88" s="11"/>
      <c r="J88" s="11"/>
      <c r="K88" s="11"/>
    </row>
    <row r="89" spans="1:11" ht="15.75">
      <c r="A89" s="10"/>
      <c r="B89" s="10"/>
      <c r="C89" s="10"/>
      <c r="D89" s="10"/>
      <c r="E89" s="10"/>
      <c r="F89" s="10"/>
      <c r="G89" s="10"/>
      <c r="H89" s="10"/>
      <c r="I89" s="11"/>
      <c r="J89" s="11"/>
      <c r="K89" s="11"/>
    </row>
    <row r="90" spans="1:11" ht="15.75">
      <c r="A90" s="10"/>
      <c r="B90" s="10"/>
      <c r="C90" s="10"/>
      <c r="D90" s="10"/>
      <c r="E90" s="10"/>
      <c r="F90" s="10"/>
      <c r="G90" s="10"/>
      <c r="H90" s="10"/>
      <c r="I90" s="11"/>
      <c r="J90" s="11"/>
      <c r="K90" s="11"/>
    </row>
    <row r="91" spans="1:11" ht="15.75">
      <c r="A91" s="10"/>
      <c r="B91" s="10"/>
      <c r="C91" s="10"/>
      <c r="D91" s="10"/>
      <c r="E91" s="10"/>
      <c r="F91" s="10"/>
      <c r="G91" s="10"/>
      <c r="H91" s="10"/>
      <c r="I91" s="11"/>
      <c r="J91" s="11"/>
      <c r="K91" s="11"/>
    </row>
    <row r="92" spans="1:11" ht="15.75">
      <c r="A92" s="10"/>
      <c r="B92" s="10"/>
      <c r="C92" s="10"/>
      <c r="D92" s="10"/>
      <c r="E92" s="10"/>
      <c r="F92" s="10"/>
      <c r="G92" s="10"/>
      <c r="H92" s="10"/>
      <c r="I92" s="11"/>
      <c r="J92" s="11"/>
      <c r="K92" s="11"/>
    </row>
    <row r="93" spans="1:11" ht="15.75">
      <c r="A93" s="10"/>
      <c r="B93" s="10"/>
      <c r="C93" s="10"/>
      <c r="D93" s="10"/>
      <c r="E93" s="10"/>
      <c r="F93" s="10"/>
      <c r="G93" s="10"/>
      <c r="H93" s="10"/>
      <c r="I93" s="11"/>
      <c r="J93" s="11"/>
      <c r="K93" s="11"/>
    </row>
    <row r="94" spans="1:11" ht="15.75">
      <c r="A94" s="10"/>
      <c r="B94" s="10"/>
      <c r="C94" s="10"/>
      <c r="D94" s="10"/>
      <c r="E94" s="10"/>
      <c r="F94" s="10"/>
      <c r="G94" s="10"/>
      <c r="H94" s="10"/>
      <c r="I94" s="11"/>
      <c r="J94" s="11"/>
      <c r="K94" s="11"/>
    </row>
    <row r="95" spans="1:11" ht="15.75">
      <c r="A95" s="10"/>
      <c r="B95" s="10"/>
      <c r="C95" s="10"/>
      <c r="D95" s="10"/>
      <c r="E95" s="10"/>
      <c r="F95" s="10"/>
      <c r="G95" s="10"/>
      <c r="H95" s="10"/>
      <c r="I95" s="11"/>
      <c r="J95" s="11"/>
      <c r="K95" s="11"/>
    </row>
    <row r="96" spans="1:11" ht="15.75">
      <c r="A96" s="10"/>
      <c r="B96" s="10"/>
      <c r="C96" s="10"/>
      <c r="D96" s="10"/>
      <c r="E96" s="10"/>
      <c r="F96" s="10"/>
      <c r="G96" s="10"/>
      <c r="H96" s="10"/>
      <c r="I96" s="11"/>
      <c r="J96" s="11"/>
      <c r="K96" s="11"/>
    </row>
    <row r="97" spans="1:11" ht="15.75">
      <c r="A97" s="10"/>
      <c r="B97" s="10"/>
      <c r="C97" s="10"/>
      <c r="D97" s="10"/>
      <c r="E97" s="10"/>
      <c r="F97" s="10"/>
      <c r="G97" s="10"/>
      <c r="H97" s="10"/>
      <c r="I97" s="11"/>
      <c r="J97" s="11"/>
      <c r="K97" s="11"/>
    </row>
    <row r="98" spans="1:11" ht="15.75">
      <c r="A98" s="10"/>
      <c r="B98" s="10"/>
      <c r="C98" s="10"/>
      <c r="D98" s="10"/>
      <c r="E98" s="10"/>
      <c r="F98" s="10"/>
      <c r="G98" s="10"/>
      <c r="H98" s="10"/>
      <c r="I98" s="11"/>
      <c r="J98" s="11"/>
      <c r="K98" s="11"/>
    </row>
    <row r="99" spans="1:11" ht="15.75">
      <c r="A99" s="10"/>
      <c r="B99" s="10"/>
      <c r="C99" s="10"/>
      <c r="D99" s="10"/>
      <c r="E99" s="10"/>
      <c r="F99" s="10"/>
      <c r="G99" s="10"/>
      <c r="H99" s="10"/>
      <c r="I99" s="11"/>
      <c r="J99" s="11"/>
      <c r="K99" s="11"/>
    </row>
    <row r="100" spans="1:11" ht="15.75">
      <c r="A100" s="10"/>
      <c r="B100" s="10"/>
      <c r="C100" s="10"/>
      <c r="D100" s="10"/>
      <c r="E100" s="10"/>
      <c r="F100" s="10"/>
      <c r="G100" s="10"/>
      <c r="H100" s="10"/>
      <c r="I100" s="11"/>
      <c r="J100" s="11"/>
      <c r="K100" s="11"/>
    </row>
    <row r="101" spans="1:11" ht="15.75">
      <c r="A101" s="10"/>
      <c r="B101" s="10"/>
      <c r="C101" s="10"/>
      <c r="D101" s="10"/>
      <c r="E101" s="10"/>
      <c r="F101" s="10"/>
      <c r="G101" s="10"/>
      <c r="H101" s="10"/>
      <c r="I101" s="11"/>
      <c r="J101" s="11"/>
      <c r="K101" s="11"/>
    </row>
    <row r="102" spans="1:11" ht="15.75">
      <c r="A102" s="10"/>
      <c r="B102" s="10"/>
      <c r="C102" s="10"/>
      <c r="D102" s="10"/>
      <c r="E102" s="10"/>
      <c r="F102" s="10"/>
      <c r="G102" s="10"/>
      <c r="H102" s="10"/>
      <c r="I102" s="11"/>
      <c r="J102" s="11"/>
      <c r="K102" s="11"/>
    </row>
    <row r="103" spans="1:11" ht="15.75">
      <c r="A103" s="10"/>
      <c r="B103" s="10"/>
      <c r="C103" s="10"/>
      <c r="D103" s="10"/>
      <c r="E103" s="10"/>
      <c r="F103" s="10"/>
      <c r="G103" s="10"/>
      <c r="H103" s="10"/>
      <c r="I103" s="11"/>
      <c r="J103" s="11"/>
      <c r="K103" s="11"/>
    </row>
    <row r="104" spans="1:11" ht="15.75">
      <c r="A104" s="10"/>
      <c r="B104" s="10"/>
      <c r="C104" s="10"/>
      <c r="D104" s="10"/>
      <c r="E104" s="10"/>
      <c r="F104" s="10"/>
      <c r="G104" s="10"/>
      <c r="H104" s="10"/>
      <c r="I104" s="11"/>
      <c r="J104" s="11"/>
      <c r="K104" s="11"/>
    </row>
    <row r="105" spans="1:11" ht="15.75">
      <c r="A105" s="10"/>
      <c r="B105" s="10"/>
      <c r="C105" s="10"/>
      <c r="D105" s="10"/>
      <c r="E105" s="10"/>
      <c r="F105" s="10"/>
      <c r="G105" s="10"/>
      <c r="H105" s="10"/>
      <c r="I105" s="11"/>
      <c r="J105" s="11"/>
      <c r="K105" s="11"/>
    </row>
    <row r="106" spans="1:11" ht="15.75">
      <c r="A106" s="10"/>
      <c r="B106" s="10"/>
      <c r="C106" s="10"/>
      <c r="D106" s="10"/>
      <c r="E106" s="10"/>
      <c r="F106" s="10"/>
      <c r="G106" s="10"/>
      <c r="H106" s="10"/>
      <c r="I106" s="11"/>
      <c r="J106" s="11"/>
      <c r="K106" s="11"/>
    </row>
    <row r="107" spans="1:11" ht="15.75">
      <c r="A107" s="10"/>
      <c r="B107" s="10"/>
      <c r="C107" s="10"/>
      <c r="D107" s="10"/>
      <c r="E107" s="10"/>
      <c r="F107" s="10"/>
      <c r="G107" s="10"/>
      <c r="H107" s="10"/>
      <c r="I107" s="11"/>
      <c r="J107" s="11"/>
      <c r="K107" s="11"/>
    </row>
    <row r="108" spans="1:11" ht="15.75">
      <c r="A108" s="10"/>
      <c r="B108" s="10"/>
      <c r="C108" s="10"/>
      <c r="D108" s="10"/>
      <c r="E108" s="10"/>
      <c r="F108" s="10"/>
      <c r="G108" s="10"/>
      <c r="H108" s="10"/>
      <c r="I108" s="11"/>
      <c r="J108" s="11"/>
      <c r="K108" s="11"/>
    </row>
    <row r="109" spans="1:11" ht="15.75">
      <c r="A109" s="10"/>
      <c r="B109" s="10"/>
      <c r="C109" s="10"/>
      <c r="D109" s="10"/>
      <c r="E109" s="10"/>
      <c r="F109" s="10"/>
      <c r="G109" s="10"/>
      <c r="H109" s="10"/>
      <c r="I109" s="11"/>
      <c r="J109" s="11"/>
      <c r="K109" s="11"/>
    </row>
    <row r="110" spans="1:11" ht="15.75">
      <c r="A110" s="10"/>
      <c r="B110" s="10"/>
      <c r="C110" s="10"/>
      <c r="D110" s="10"/>
      <c r="E110" s="10"/>
      <c r="F110" s="10"/>
      <c r="G110" s="10"/>
      <c r="H110" s="10"/>
      <c r="I110" s="11"/>
      <c r="J110" s="11"/>
      <c r="K110" s="11"/>
    </row>
    <row r="111" spans="1:11" ht="15.75">
      <c r="A111" s="10"/>
      <c r="B111" s="10"/>
      <c r="C111" s="10"/>
      <c r="D111" s="10"/>
      <c r="E111" s="10"/>
      <c r="F111" s="10"/>
      <c r="G111" s="10"/>
      <c r="H111" s="10"/>
      <c r="I111" s="11"/>
      <c r="J111" s="11"/>
      <c r="K111" s="11"/>
    </row>
    <row r="112" spans="1:11" ht="15.75">
      <c r="A112" s="10"/>
      <c r="B112" s="10"/>
      <c r="C112" s="10"/>
      <c r="D112" s="10"/>
      <c r="E112" s="10"/>
      <c r="F112" s="10"/>
      <c r="G112" s="10"/>
      <c r="H112" s="10"/>
      <c r="I112" s="11"/>
      <c r="J112" s="11"/>
      <c r="K112" s="11"/>
    </row>
    <row r="113" spans="1:11" ht="15.75">
      <c r="A113" s="10"/>
      <c r="B113" s="10"/>
      <c r="C113" s="10"/>
      <c r="D113" s="10"/>
      <c r="E113" s="10"/>
      <c r="F113" s="10"/>
      <c r="G113" s="10"/>
      <c r="H113" s="10"/>
      <c r="I113" s="11"/>
      <c r="J113" s="11"/>
      <c r="K113" s="11"/>
    </row>
    <row r="114" spans="1:11" ht="15.75">
      <c r="A114" s="10"/>
      <c r="B114" s="10"/>
      <c r="C114" s="10"/>
      <c r="D114" s="10"/>
      <c r="E114" s="10"/>
      <c r="F114" s="10"/>
      <c r="G114" s="10"/>
      <c r="H114" s="10"/>
      <c r="I114" s="11"/>
      <c r="J114" s="11"/>
      <c r="K114" s="11"/>
    </row>
    <row r="115" spans="1:11" ht="15.75">
      <c r="A115" s="10"/>
      <c r="B115" s="10"/>
      <c r="C115" s="10"/>
      <c r="D115" s="10"/>
      <c r="E115" s="10"/>
      <c r="F115" s="10"/>
      <c r="G115" s="10"/>
      <c r="H115" s="10"/>
      <c r="I115" s="11"/>
      <c r="J115" s="11"/>
      <c r="K115" s="11"/>
    </row>
    <row r="116" spans="1:11" ht="15.75">
      <c r="A116" s="10"/>
      <c r="B116" s="10"/>
      <c r="C116" s="10"/>
      <c r="D116" s="10"/>
      <c r="E116" s="10"/>
      <c r="F116" s="10"/>
      <c r="G116" s="10"/>
      <c r="H116" s="10"/>
      <c r="I116" s="11"/>
      <c r="J116" s="11"/>
      <c r="K116" s="11"/>
    </row>
    <row r="117" spans="1:11" ht="15.75">
      <c r="A117" s="10"/>
      <c r="B117" s="10"/>
      <c r="C117" s="10"/>
      <c r="D117" s="10"/>
      <c r="E117" s="10"/>
      <c r="F117" s="10"/>
      <c r="G117" s="10"/>
      <c r="H117" s="10"/>
      <c r="I117" s="11"/>
      <c r="J117" s="11"/>
      <c r="K117" s="11"/>
    </row>
    <row r="118" spans="1:11" ht="15.75">
      <c r="A118" s="10"/>
      <c r="B118" s="10"/>
      <c r="C118" s="10"/>
      <c r="D118" s="10"/>
      <c r="E118" s="10"/>
      <c r="F118" s="10"/>
      <c r="G118" s="10"/>
      <c r="H118" s="10"/>
      <c r="I118" s="11"/>
      <c r="J118" s="11"/>
      <c r="K118" s="11"/>
    </row>
    <row r="119" spans="1:11" ht="15.75">
      <c r="A119" s="10"/>
      <c r="B119" s="10"/>
      <c r="C119" s="10"/>
      <c r="D119" s="10"/>
      <c r="E119" s="10"/>
      <c r="F119" s="10"/>
      <c r="G119" s="10"/>
      <c r="H119" s="10"/>
      <c r="I119" s="11"/>
      <c r="J119" s="11"/>
      <c r="K119" s="11"/>
    </row>
    <row r="120" spans="1:11" ht="15.75">
      <c r="A120" s="10"/>
      <c r="B120" s="10"/>
      <c r="C120" s="10"/>
      <c r="D120" s="10"/>
      <c r="E120" s="10"/>
      <c r="F120" s="10"/>
      <c r="G120" s="10"/>
      <c r="H120" s="10"/>
      <c r="I120" s="11"/>
      <c r="J120" s="11"/>
      <c r="K120" s="11"/>
    </row>
    <row r="121" spans="1:11" ht="15.75">
      <c r="A121" s="10"/>
      <c r="B121" s="10"/>
      <c r="C121" s="10"/>
      <c r="D121" s="10"/>
      <c r="E121" s="10"/>
      <c r="F121" s="10"/>
      <c r="G121" s="10"/>
      <c r="H121" s="10"/>
      <c r="I121" s="11"/>
      <c r="J121" s="11"/>
      <c r="K121" s="11"/>
    </row>
    <row r="122" spans="1:11" ht="15.75">
      <c r="A122" s="10"/>
      <c r="B122" s="10"/>
      <c r="C122" s="10"/>
      <c r="D122" s="10"/>
      <c r="E122" s="10"/>
      <c r="F122" s="10"/>
      <c r="G122" s="10"/>
      <c r="H122" s="10"/>
      <c r="I122" s="11"/>
      <c r="J122" s="11"/>
      <c r="K122" s="11"/>
    </row>
    <row r="123" spans="1:11" ht="15.75">
      <c r="A123" s="10"/>
      <c r="B123" s="10"/>
      <c r="C123" s="10"/>
      <c r="D123" s="10"/>
      <c r="E123" s="10"/>
      <c r="F123" s="10"/>
      <c r="G123" s="10"/>
      <c r="H123" s="10"/>
      <c r="I123" s="11"/>
      <c r="J123" s="11"/>
      <c r="K123" s="11"/>
    </row>
    <row r="124" spans="1:11" ht="15.75">
      <c r="A124" s="10"/>
      <c r="B124" s="10"/>
      <c r="C124" s="10"/>
      <c r="D124" s="10"/>
      <c r="E124" s="10"/>
      <c r="F124" s="10"/>
      <c r="G124" s="10"/>
      <c r="H124" s="10"/>
      <c r="I124" s="11"/>
      <c r="J124" s="11"/>
      <c r="K124" s="11"/>
    </row>
    <row r="125" spans="1:11" ht="15.75">
      <c r="A125" s="10"/>
      <c r="B125" s="10"/>
      <c r="C125" s="10"/>
      <c r="D125" s="10"/>
      <c r="E125" s="10"/>
      <c r="F125" s="10"/>
      <c r="G125" s="10"/>
      <c r="H125" s="10"/>
      <c r="I125" s="11"/>
      <c r="J125" s="11"/>
      <c r="K125" s="11"/>
    </row>
    <row r="126" spans="1:11" ht="15.75">
      <c r="A126" s="10"/>
      <c r="B126" s="10"/>
      <c r="C126" s="10"/>
      <c r="D126" s="10"/>
      <c r="E126" s="10"/>
      <c r="F126" s="10"/>
      <c r="G126" s="10"/>
      <c r="H126" s="10"/>
      <c r="I126" s="11"/>
      <c r="J126" s="11"/>
      <c r="K126" s="11"/>
    </row>
    <row r="127" spans="1:11" ht="15.75">
      <c r="A127" s="10"/>
      <c r="B127" s="10"/>
      <c r="C127" s="10"/>
      <c r="D127" s="10"/>
      <c r="E127" s="10"/>
      <c r="F127" s="10"/>
      <c r="G127" s="10"/>
      <c r="H127" s="10"/>
      <c r="I127" s="11"/>
      <c r="J127" s="11"/>
      <c r="K127" s="11"/>
    </row>
    <row r="128" spans="1:11" ht="15.75">
      <c r="A128" s="10"/>
      <c r="B128" s="10"/>
      <c r="C128" s="10"/>
      <c r="D128" s="10"/>
      <c r="E128" s="10"/>
      <c r="F128" s="10"/>
      <c r="G128" s="10"/>
      <c r="H128" s="10"/>
      <c r="I128" s="11"/>
      <c r="J128" s="11"/>
      <c r="K128" s="11"/>
    </row>
    <row r="129" spans="1:11" ht="15.75">
      <c r="A129" s="10"/>
      <c r="B129" s="10"/>
      <c r="C129" s="10"/>
      <c r="D129" s="10"/>
      <c r="E129" s="10"/>
      <c r="F129" s="10"/>
      <c r="G129" s="10"/>
      <c r="H129" s="10"/>
      <c r="I129" s="11"/>
      <c r="J129" s="11"/>
      <c r="K129" s="11"/>
    </row>
    <row r="130" spans="1:11" ht="15.75">
      <c r="A130" s="10"/>
      <c r="B130" s="10"/>
      <c r="C130" s="10"/>
      <c r="D130" s="10"/>
      <c r="E130" s="10"/>
      <c r="F130" s="10"/>
      <c r="G130" s="10"/>
      <c r="H130" s="10"/>
      <c r="I130" s="11"/>
      <c r="J130" s="11"/>
      <c r="K130" s="11"/>
    </row>
    <row r="131" spans="1:11" ht="15.75">
      <c r="A131" s="10"/>
      <c r="B131" s="10"/>
      <c r="C131" s="10"/>
      <c r="D131" s="10"/>
      <c r="E131" s="10"/>
      <c r="F131" s="10"/>
      <c r="G131" s="10"/>
      <c r="H131" s="10"/>
      <c r="I131" s="11"/>
      <c r="J131" s="11"/>
      <c r="K131" s="11"/>
    </row>
    <row r="132" spans="1:11" ht="15.75">
      <c r="A132" s="10"/>
      <c r="B132" s="10"/>
      <c r="C132" s="10"/>
      <c r="D132" s="10"/>
      <c r="E132" s="10"/>
      <c r="F132" s="10"/>
      <c r="G132" s="10"/>
      <c r="H132" s="10"/>
      <c r="I132" s="11"/>
      <c r="J132" s="11"/>
      <c r="K132" s="11"/>
    </row>
    <row r="133" spans="1:11" ht="15.75">
      <c r="A133" s="10"/>
      <c r="B133" s="10"/>
      <c r="C133" s="10"/>
      <c r="D133" s="10"/>
      <c r="E133" s="10"/>
      <c r="F133" s="10"/>
      <c r="G133" s="10"/>
      <c r="H133" s="10"/>
      <c r="I133" s="11"/>
      <c r="J133" s="11"/>
      <c r="K133" s="11"/>
    </row>
    <row r="134" spans="1:11" ht="15.75">
      <c r="A134" s="10"/>
      <c r="B134" s="10"/>
      <c r="C134" s="10"/>
      <c r="D134" s="10"/>
      <c r="E134" s="10"/>
      <c r="F134" s="10"/>
      <c r="G134" s="10"/>
      <c r="H134" s="10"/>
      <c r="I134" s="11"/>
      <c r="J134" s="11"/>
      <c r="K134" s="11"/>
    </row>
    <row r="135" spans="1:11" ht="15.75">
      <c r="A135" s="10"/>
      <c r="B135" s="10"/>
      <c r="C135" s="10"/>
      <c r="D135" s="10"/>
      <c r="E135" s="10"/>
      <c r="F135" s="10"/>
      <c r="G135" s="10"/>
      <c r="H135" s="10"/>
      <c r="I135" s="11"/>
      <c r="J135" s="11"/>
      <c r="K135" s="11"/>
    </row>
    <row r="136" spans="1:11" ht="15.75">
      <c r="A136" s="10"/>
      <c r="B136" s="10"/>
      <c r="C136" s="10"/>
      <c r="D136" s="10"/>
      <c r="E136" s="10"/>
      <c r="F136" s="10"/>
      <c r="G136" s="10"/>
      <c r="H136" s="10"/>
      <c r="I136" s="11"/>
      <c r="J136" s="11"/>
      <c r="K136" s="11"/>
    </row>
    <row r="137" spans="1:11" ht="15.75">
      <c r="A137" s="10"/>
      <c r="B137" s="10"/>
      <c r="C137" s="10"/>
      <c r="D137" s="10"/>
      <c r="E137" s="10"/>
      <c r="F137" s="10"/>
      <c r="G137" s="10"/>
      <c r="H137" s="10"/>
      <c r="I137" s="11"/>
      <c r="J137" s="11"/>
      <c r="K137" s="11"/>
    </row>
    <row r="138" spans="1:11" ht="15.75">
      <c r="A138" s="10"/>
      <c r="B138" s="10"/>
      <c r="C138" s="10"/>
      <c r="D138" s="10"/>
      <c r="E138" s="10"/>
      <c r="F138" s="10"/>
      <c r="G138" s="10"/>
      <c r="H138" s="10"/>
      <c r="I138" s="11"/>
      <c r="J138" s="11"/>
      <c r="K138" s="11"/>
    </row>
    <row r="139" spans="1:11" ht="15.75">
      <c r="A139" s="10"/>
      <c r="B139" s="10"/>
      <c r="C139" s="10"/>
      <c r="D139" s="10"/>
      <c r="E139" s="10"/>
      <c r="F139" s="10"/>
      <c r="G139" s="10"/>
      <c r="H139" s="10"/>
      <c r="I139" s="11"/>
      <c r="J139" s="11"/>
      <c r="K139" s="11"/>
    </row>
    <row r="140" spans="1:11" ht="15.75">
      <c r="A140" s="10"/>
      <c r="B140" s="10"/>
      <c r="C140" s="10"/>
      <c r="D140" s="10"/>
      <c r="E140" s="10"/>
      <c r="F140" s="10"/>
      <c r="G140" s="10"/>
      <c r="H140" s="10"/>
      <c r="I140" s="11"/>
      <c r="J140" s="11"/>
      <c r="K140" s="11"/>
    </row>
    <row r="141" spans="1:11" ht="15.75">
      <c r="A141" s="10"/>
      <c r="B141" s="10"/>
      <c r="C141" s="10"/>
      <c r="D141" s="10"/>
      <c r="E141" s="10"/>
      <c r="F141" s="10"/>
      <c r="G141" s="10"/>
      <c r="H141" s="10"/>
      <c r="I141" s="11"/>
      <c r="J141" s="11"/>
      <c r="K141" s="11"/>
    </row>
    <row r="142" spans="1:11" ht="15.75">
      <c r="A142" s="10"/>
      <c r="B142" s="10"/>
      <c r="C142" s="10"/>
      <c r="D142" s="10"/>
      <c r="E142" s="10"/>
      <c r="F142" s="10"/>
      <c r="G142" s="10"/>
      <c r="H142" s="10"/>
      <c r="I142" s="11"/>
      <c r="J142" s="11"/>
      <c r="K142" s="11"/>
    </row>
    <row r="143" spans="1:11" ht="15.75">
      <c r="A143" s="10"/>
      <c r="B143" s="10"/>
      <c r="C143" s="10"/>
      <c r="D143" s="10"/>
      <c r="E143" s="10"/>
      <c r="F143" s="10"/>
      <c r="G143" s="10"/>
      <c r="H143" s="10"/>
      <c r="I143" s="11"/>
      <c r="J143" s="11"/>
      <c r="K143" s="11"/>
    </row>
    <row r="144" spans="1:11" ht="15.75">
      <c r="A144" s="10"/>
      <c r="B144" s="10"/>
      <c r="C144" s="10"/>
      <c r="D144" s="10"/>
      <c r="E144" s="10"/>
      <c r="F144" s="10"/>
      <c r="G144" s="10"/>
      <c r="H144" s="10"/>
      <c r="I144" s="11"/>
      <c r="J144" s="11"/>
      <c r="K144" s="11"/>
    </row>
    <row r="145" spans="1:11" ht="15.75">
      <c r="A145" s="10"/>
      <c r="B145" s="10"/>
      <c r="C145" s="10"/>
      <c r="D145" s="10"/>
      <c r="E145" s="10"/>
      <c r="F145" s="10"/>
      <c r="G145" s="10"/>
      <c r="H145" s="10"/>
      <c r="I145" s="11"/>
      <c r="J145" s="11"/>
      <c r="K145" s="11"/>
    </row>
    <row r="146" spans="1:11" ht="15.75">
      <c r="A146" s="10"/>
      <c r="B146" s="10"/>
      <c r="C146" s="10"/>
      <c r="D146" s="10"/>
      <c r="E146" s="10"/>
      <c r="F146" s="10"/>
      <c r="G146" s="10"/>
      <c r="H146" s="10"/>
      <c r="I146" s="11"/>
      <c r="J146" s="11"/>
      <c r="K146" s="11"/>
    </row>
    <row r="147" spans="1:11" ht="15.75">
      <c r="A147" s="10"/>
      <c r="B147" s="10"/>
      <c r="C147" s="10"/>
      <c r="D147" s="10"/>
      <c r="E147" s="10"/>
      <c r="F147" s="10"/>
      <c r="G147" s="10"/>
      <c r="H147" s="10"/>
      <c r="I147" s="11"/>
      <c r="J147" s="11"/>
      <c r="K147" s="11"/>
    </row>
    <row r="148" spans="1:11" ht="15.75">
      <c r="A148" s="10"/>
      <c r="B148" s="10"/>
      <c r="C148" s="10"/>
      <c r="D148" s="10"/>
      <c r="E148" s="10"/>
      <c r="F148" s="10"/>
      <c r="G148" s="10"/>
      <c r="H148" s="10"/>
      <c r="I148" s="11"/>
      <c r="J148" s="11"/>
      <c r="K148" s="11"/>
    </row>
    <row r="149" spans="1:11" ht="15.75">
      <c r="A149" s="10"/>
      <c r="B149" s="10"/>
      <c r="C149" s="10"/>
      <c r="D149" s="10"/>
      <c r="E149" s="10"/>
      <c r="F149" s="10"/>
      <c r="G149" s="10"/>
      <c r="H149" s="10"/>
      <c r="I149" s="11"/>
      <c r="J149" s="11"/>
      <c r="K149" s="11"/>
    </row>
    <row r="150" spans="1:11" ht="15.75">
      <c r="A150" s="10"/>
      <c r="B150" s="10"/>
      <c r="C150" s="10"/>
      <c r="D150" s="10"/>
      <c r="E150" s="10"/>
      <c r="F150" s="10"/>
      <c r="G150" s="10"/>
      <c r="H150" s="10"/>
      <c r="I150" s="11"/>
      <c r="J150" s="11"/>
      <c r="K150" s="11"/>
    </row>
    <row r="151" spans="1:11" ht="15.75">
      <c r="A151" s="10"/>
      <c r="B151" s="10"/>
      <c r="C151" s="10"/>
      <c r="D151" s="10"/>
      <c r="E151" s="10"/>
      <c r="F151" s="10"/>
      <c r="G151" s="10"/>
      <c r="H151" s="10"/>
      <c r="I151" s="11"/>
      <c r="J151" s="11"/>
      <c r="K151" s="11"/>
    </row>
    <row r="152" spans="1:11" ht="15.75">
      <c r="A152" s="10"/>
      <c r="B152" s="10"/>
      <c r="C152" s="10"/>
      <c r="D152" s="10"/>
      <c r="E152" s="10"/>
      <c r="F152" s="10"/>
      <c r="G152" s="10"/>
      <c r="H152" s="10"/>
      <c r="I152" s="11"/>
      <c r="J152" s="11"/>
      <c r="K152" s="11"/>
    </row>
    <row r="153" spans="1:11" ht="15.75">
      <c r="A153" s="10"/>
      <c r="B153" s="10"/>
      <c r="C153" s="10"/>
      <c r="D153" s="10"/>
      <c r="E153" s="10"/>
      <c r="F153" s="10"/>
      <c r="G153" s="10"/>
      <c r="H153" s="10"/>
      <c r="I153" s="11"/>
      <c r="J153" s="11"/>
      <c r="K153" s="11"/>
    </row>
    <row r="154" spans="1:11" ht="15.75">
      <c r="A154" s="10"/>
      <c r="B154" s="10"/>
      <c r="C154" s="10"/>
      <c r="D154" s="10"/>
      <c r="E154" s="10"/>
      <c r="F154" s="10"/>
      <c r="G154" s="10"/>
      <c r="H154" s="10"/>
      <c r="I154" s="11"/>
      <c r="J154" s="11"/>
      <c r="K154" s="11"/>
    </row>
    <row r="155" spans="1:11" ht="15.75">
      <c r="A155" s="10"/>
      <c r="B155" s="10"/>
      <c r="C155" s="10"/>
      <c r="D155" s="10"/>
      <c r="E155" s="10"/>
      <c r="F155" s="10"/>
      <c r="G155" s="10"/>
      <c r="H155" s="10"/>
      <c r="I155" s="11"/>
      <c r="J155" s="11"/>
      <c r="K155" s="11"/>
    </row>
    <row r="156" spans="1:11" ht="15.75">
      <c r="A156" s="10"/>
      <c r="B156" s="10"/>
      <c r="C156" s="10"/>
      <c r="D156" s="10"/>
      <c r="E156" s="10"/>
      <c r="F156" s="10"/>
      <c r="G156" s="10"/>
      <c r="H156" s="10"/>
      <c r="I156" s="11"/>
      <c r="J156" s="11"/>
      <c r="K156" s="11"/>
    </row>
    <row r="157" spans="1:11" ht="15.75">
      <c r="A157" s="10"/>
      <c r="B157" s="10"/>
      <c r="C157" s="10"/>
      <c r="D157" s="10"/>
      <c r="E157" s="10"/>
      <c r="F157" s="10"/>
      <c r="G157" s="10"/>
      <c r="H157" s="10"/>
      <c r="I157" s="11"/>
      <c r="J157" s="11"/>
      <c r="K157" s="11"/>
    </row>
    <row r="158" spans="1:11" ht="15.75">
      <c r="A158" s="10"/>
      <c r="B158" s="10"/>
      <c r="C158" s="10"/>
      <c r="D158" s="10"/>
      <c r="E158" s="10"/>
      <c r="F158" s="10"/>
      <c r="G158" s="10"/>
      <c r="H158" s="10"/>
      <c r="I158" s="11"/>
      <c r="J158" s="11"/>
      <c r="K158" s="11"/>
    </row>
    <row r="159" spans="1:11" ht="15.75">
      <c r="A159" s="10"/>
      <c r="B159" s="10"/>
      <c r="C159" s="10"/>
      <c r="D159" s="10"/>
      <c r="E159" s="10"/>
      <c r="F159" s="10"/>
      <c r="G159" s="10"/>
      <c r="H159" s="10"/>
      <c r="I159" s="11"/>
      <c r="J159" s="11"/>
      <c r="K159" s="11"/>
    </row>
    <row r="160" spans="1:11" ht="15.75">
      <c r="A160" s="10"/>
      <c r="B160" s="10"/>
      <c r="C160" s="10"/>
      <c r="D160" s="10"/>
      <c r="E160" s="10"/>
      <c r="F160" s="10"/>
      <c r="G160" s="10"/>
      <c r="H160" s="10"/>
      <c r="I160" s="11"/>
      <c r="J160" s="11"/>
      <c r="K160" s="11"/>
    </row>
    <row r="161" spans="1:11" ht="15.75">
      <c r="A161" s="10"/>
      <c r="B161" s="10"/>
      <c r="C161" s="10"/>
      <c r="D161" s="10"/>
      <c r="E161" s="10"/>
      <c r="F161" s="10"/>
      <c r="G161" s="10"/>
      <c r="H161" s="10"/>
      <c r="I161" s="11"/>
      <c r="J161" s="11"/>
      <c r="K161" s="11"/>
    </row>
    <row r="162" spans="1:11" ht="15.75">
      <c r="A162" s="10"/>
      <c r="B162" s="10"/>
      <c r="C162" s="10"/>
      <c r="D162" s="10"/>
      <c r="E162" s="10"/>
      <c r="F162" s="10"/>
      <c r="G162" s="10"/>
      <c r="H162" s="10"/>
      <c r="I162" s="11"/>
      <c r="J162" s="11"/>
      <c r="K162" s="11"/>
    </row>
    <row r="163" spans="1:11" ht="15.75">
      <c r="A163" s="10"/>
      <c r="B163" s="10"/>
      <c r="C163" s="10"/>
      <c r="D163" s="10"/>
      <c r="E163" s="10"/>
      <c r="F163" s="10"/>
      <c r="G163" s="10"/>
      <c r="H163" s="10"/>
      <c r="I163" s="11"/>
      <c r="J163" s="11"/>
      <c r="K163" s="11"/>
    </row>
    <row r="164" spans="1:11" ht="15.75">
      <c r="A164" s="10"/>
      <c r="B164" s="10"/>
      <c r="C164" s="10"/>
      <c r="D164" s="10"/>
      <c r="E164" s="10"/>
      <c r="F164" s="10"/>
      <c r="G164" s="10"/>
      <c r="H164" s="10"/>
      <c r="I164" s="11"/>
      <c r="J164" s="11"/>
      <c r="K164" s="11"/>
    </row>
  </sheetData>
  <mergeCells count="5">
    <mergeCell ref="J15:N15"/>
    <mergeCell ref="B15:I15"/>
    <mergeCell ref="A15:A16"/>
    <mergeCell ref="A5:N5"/>
    <mergeCell ref="A52:K52"/>
  </mergeCells>
  <conditionalFormatting sqref="L17:L50">
    <cfRule type="cellIs" dxfId="11" priority="4" operator="equal">
      <formula>"ojo"</formula>
    </cfRule>
  </conditionalFormatting>
  <conditionalFormatting sqref="M47:N47">
    <cfRule type="cellIs" dxfId="10" priority="3" operator="equal">
      <formula>"ojo"</formula>
    </cfRule>
  </conditionalFormatting>
  <conditionalFormatting sqref="M50:N50">
    <cfRule type="cellIs" dxfId="9" priority="2" operator="equal">
      <formula>"ojo"</formula>
    </cfRule>
  </conditionalFormatting>
  <conditionalFormatting sqref="M17:N46">
    <cfRule type="cellIs" dxfId="8" priority="1" operator="equal">
      <formula>"ojo"</formula>
    </cfRule>
  </conditionalFormatting>
  <pageMargins left="0.7" right="0.7" top="0.75" bottom="0.75" header="0.3" footer="0.3"/>
  <pageSetup orientation="portrait" r:id="rId1"/>
  <ignoredErrors>
    <ignoredError sqref="B16 D16" numberStoredAsText="1"/>
  </ignoredError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tabColor theme="9" tint="-0.499984740745262"/>
  </sheetPr>
  <dimension ref="A1:AJ164"/>
  <sheetViews>
    <sheetView showGridLines="0" zoomScaleNormal="100" zoomScaleSheetLayoutView="100" workbookViewId="0">
      <selection activeCell="K11" sqref="K11"/>
    </sheetView>
  </sheetViews>
  <sheetFormatPr baseColWidth="10" defaultRowHeight="12.75"/>
  <cols>
    <col min="1" max="1" width="15" style="143" customWidth="1"/>
    <col min="2" max="7" width="9.7109375" style="143" customWidth="1"/>
    <col min="8" max="8" width="1" style="143" customWidth="1"/>
    <col min="9" max="9" width="10.140625" style="143" customWidth="1"/>
    <col min="10" max="10" width="7.7109375" style="143" customWidth="1"/>
    <col min="11" max="16" width="13" style="143" customWidth="1"/>
    <col min="17" max="17" width="10.28515625" style="143" customWidth="1"/>
    <col min="18" max="16384" width="11.42578125" style="143"/>
  </cols>
  <sheetData>
    <row r="1" spans="1:17" s="111" customFormat="1" ht="15" customHeight="1">
      <c r="D1" s="112"/>
      <c r="E1" s="112"/>
      <c r="F1" s="112"/>
      <c r="G1" s="112"/>
      <c r="H1" s="112"/>
      <c r="I1" s="112"/>
      <c r="J1" s="112"/>
      <c r="K1" s="113"/>
      <c r="L1" s="113"/>
    </row>
    <row r="2" spans="1:17" s="111" customFormat="1" ht="15" customHeight="1">
      <c r="D2" s="112"/>
      <c r="E2" s="112"/>
      <c r="F2" s="112"/>
      <c r="G2" s="112"/>
      <c r="H2" s="112"/>
      <c r="I2" s="112"/>
      <c r="J2" s="112"/>
      <c r="K2" s="113"/>
      <c r="L2" s="113"/>
    </row>
    <row r="3" spans="1:17" s="111" customFormat="1" ht="15" customHeight="1">
      <c r="D3" s="112"/>
      <c r="E3" s="112"/>
      <c r="F3" s="112"/>
      <c r="G3" s="112"/>
      <c r="H3" s="112"/>
      <c r="I3" s="112"/>
      <c r="J3" s="112"/>
      <c r="K3" s="113"/>
      <c r="L3" s="113"/>
    </row>
    <row r="4" spans="1:17" s="119" customFormat="1" ht="15" customHeight="1">
      <c r="A4" s="114"/>
      <c r="B4" s="115"/>
      <c r="C4" s="115"/>
      <c r="D4" s="116"/>
      <c r="E4" s="116"/>
      <c r="F4" s="116"/>
      <c r="G4" s="116"/>
      <c r="H4" s="116"/>
      <c r="I4" s="116"/>
      <c r="J4" s="116"/>
      <c r="K4" s="117"/>
      <c r="L4" s="118"/>
    </row>
    <row r="5" spans="1:17" s="111" customFormat="1" ht="15" customHeight="1">
      <c r="A5" s="759" t="s">
        <v>137</v>
      </c>
      <c r="B5" s="759"/>
      <c r="C5" s="759"/>
      <c r="D5" s="759"/>
      <c r="E5" s="759"/>
      <c r="F5" s="759"/>
      <c r="G5" s="759"/>
      <c r="H5" s="759"/>
      <c r="I5" s="759"/>
      <c r="J5" s="759"/>
      <c r="K5" s="120"/>
      <c r="L5" s="120"/>
      <c r="M5" s="121"/>
      <c r="N5" s="121"/>
      <c r="O5" s="121"/>
      <c r="P5" s="121"/>
      <c r="Q5" s="121"/>
    </row>
    <row r="6" spans="1:17" s="111" customFormat="1" ht="15" customHeight="1">
      <c r="A6" s="835" t="s">
        <v>138</v>
      </c>
      <c r="B6" s="835"/>
      <c r="C6" s="835"/>
      <c r="D6" s="835"/>
      <c r="E6" s="835"/>
      <c r="F6" s="835"/>
      <c r="G6" s="835"/>
      <c r="H6" s="835"/>
      <c r="I6" s="835"/>
      <c r="J6" s="835"/>
      <c r="K6" s="122"/>
      <c r="L6" s="122"/>
      <c r="M6" s="121"/>
      <c r="N6" s="121"/>
      <c r="O6" s="121"/>
      <c r="P6" s="121"/>
      <c r="Q6" s="121"/>
    </row>
    <row r="7" spans="1:17" s="111" customFormat="1" ht="15" customHeight="1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4"/>
      <c r="L7" s="125"/>
      <c r="P7" s="278"/>
      <c r="Q7" s="278"/>
    </row>
    <row r="8" spans="1:17" s="119" customFormat="1" ht="24.95" customHeight="1">
      <c r="A8" s="672"/>
      <c r="B8" s="836" t="s">
        <v>139</v>
      </c>
      <c r="C8" s="836"/>
      <c r="D8" s="836"/>
      <c r="E8" s="836"/>
      <c r="F8" s="836"/>
      <c r="G8" s="836"/>
      <c r="H8" s="673"/>
      <c r="I8" s="674"/>
      <c r="J8" s="674"/>
      <c r="K8" s="126"/>
      <c r="L8" s="127"/>
      <c r="O8" s="278"/>
      <c r="P8" s="278"/>
      <c r="Q8" s="278"/>
    </row>
    <row r="9" spans="1:17" s="119" customFormat="1" ht="24.95" customHeight="1">
      <c r="A9" s="672"/>
      <c r="B9" s="837">
        <v>2012</v>
      </c>
      <c r="C9" s="837">
        <v>2013</v>
      </c>
      <c r="D9" s="837">
        <v>2014</v>
      </c>
      <c r="E9" s="837">
        <v>2015</v>
      </c>
      <c r="F9" s="837">
        <v>2016</v>
      </c>
      <c r="G9" s="837">
        <v>2017</v>
      </c>
      <c r="H9" s="675"/>
      <c r="I9" s="772" t="s">
        <v>268</v>
      </c>
      <c r="J9" s="772"/>
      <c r="K9" s="126"/>
      <c r="L9" s="127"/>
      <c r="O9" s="278"/>
      <c r="P9" s="278"/>
      <c r="Q9" s="278"/>
    </row>
    <row r="10" spans="1:17" s="130" customFormat="1" ht="24.95" customHeight="1">
      <c r="A10" s="676"/>
      <c r="B10" s="837"/>
      <c r="C10" s="837"/>
      <c r="D10" s="837"/>
      <c r="E10" s="837"/>
      <c r="F10" s="837"/>
      <c r="G10" s="837"/>
      <c r="H10" s="675"/>
      <c r="I10" s="677" t="s">
        <v>140</v>
      </c>
      <c r="J10" s="677" t="s">
        <v>141</v>
      </c>
      <c r="K10" s="126"/>
      <c r="L10" s="129"/>
      <c r="O10" s="831"/>
      <c r="P10" s="831"/>
      <c r="Q10" s="831"/>
    </row>
    <row r="11" spans="1:17" s="130" customFormat="1" ht="90" customHeight="1">
      <c r="A11" s="678" t="s">
        <v>142</v>
      </c>
      <c r="B11" s="131">
        <v>256402</v>
      </c>
      <c r="C11" s="131">
        <v>267870.54704999999</v>
      </c>
      <c r="D11" s="131">
        <v>282670</v>
      </c>
      <c r="E11" s="131">
        <v>299517.17913</v>
      </c>
      <c r="F11" s="131">
        <v>327125.75745099987</v>
      </c>
      <c r="G11" s="131">
        <v>364874.22713000007</v>
      </c>
      <c r="H11" s="132"/>
      <c r="I11" s="133">
        <f>G11-F11</f>
        <v>37748.469679000205</v>
      </c>
      <c r="J11" s="134">
        <f>G11/F11-1</f>
        <v>0.11539436690384908</v>
      </c>
      <c r="K11" s="135"/>
      <c r="L11" s="129"/>
      <c r="M11" s="136"/>
      <c r="O11" s="831"/>
      <c r="P11" s="831"/>
      <c r="Q11" s="831"/>
    </row>
    <row r="12" spans="1:17" s="130" customFormat="1" ht="90" customHeight="1">
      <c r="A12" s="678" t="s">
        <v>143</v>
      </c>
      <c r="B12" s="131">
        <v>1450045</v>
      </c>
      <c r="C12" s="131">
        <v>1477702</v>
      </c>
      <c r="D12" s="131">
        <v>1422011.4</v>
      </c>
      <c r="E12" s="131">
        <v>1430230.9999999998</v>
      </c>
      <c r="F12" s="131">
        <v>1521741.574</v>
      </c>
      <c r="G12" s="131">
        <v>1581332.3219999999</v>
      </c>
      <c r="H12" s="132"/>
      <c r="I12" s="133">
        <f>G12-F12</f>
        <v>59590.747999999905</v>
      </c>
      <c r="J12" s="134">
        <f>G12/F12-1</f>
        <v>3.9159571518678771E-2</v>
      </c>
      <c r="K12" s="137"/>
      <c r="L12" s="129"/>
      <c r="O12" s="831"/>
      <c r="P12" s="831"/>
      <c r="Q12" s="831"/>
    </row>
    <row r="13" spans="1:17" s="130" customFormat="1" ht="90" customHeight="1">
      <c r="A13" s="679" t="s">
        <v>144</v>
      </c>
      <c r="B13" s="680">
        <f t="shared" ref="B13:G13" si="0">IF(B12=0,0,(B11/B12)*100)</f>
        <v>17.682347789206542</v>
      </c>
      <c r="C13" s="680">
        <f t="shared" si="0"/>
        <v>18.127507917699237</v>
      </c>
      <c r="D13" s="680">
        <f t="shared" si="0"/>
        <v>19.878181004737375</v>
      </c>
      <c r="E13" s="680">
        <f t="shared" si="0"/>
        <v>20.941874363651749</v>
      </c>
      <c r="F13" s="680">
        <f t="shared" si="0"/>
        <v>21.49680097068833</v>
      </c>
      <c r="G13" s="680">
        <f t="shared" si="0"/>
        <v>23.073848681504412</v>
      </c>
      <c r="H13" s="681"/>
      <c r="I13" s="832">
        <f>G13-F13</f>
        <v>1.5770477108160819</v>
      </c>
      <c r="J13" s="832"/>
      <c r="K13" s="138"/>
      <c r="L13" s="129"/>
      <c r="M13" s="139"/>
      <c r="O13" s="831"/>
      <c r="P13" s="831"/>
      <c r="Q13" s="831"/>
    </row>
    <row r="14" spans="1:17" s="130" customFormat="1" ht="15" customHeight="1">
      <c r="A14" s="833"/>
      <c r="B14" s="833"/>
      <c r="C14" s="140"/>
      <c r="D14" s="140"/>
      <c r="E14" s="140"/>
      <c r="F14" s="140"/>
      <c r="G14" s="140"/>
      <c r="H14" s="140"/>
      <c r="I14" s="140"/>
      <c r="J14" s="140"/>
      <c r="K14" s="138"/>
      <c r="L14" s="129"/>
      <c r="M14" s="139"/>
      <c r="O14" s="278"/>
      <c r="P14" s="278"/>
      <c r="Q14" s="278"/>
    </row>
    <row r="15" spans="1:17" ht="15" customHeight="1">
      <c r="A15" s="140"/>
      <c r="B15" s="140"/>
      <c r="C15" s="140"/>
      <c r="D15" s="140"/>
      <c r="E15" s="140"/>
      <c r="F15" s="140"/>
      <c r="G15" s="140"/>
      <c r="H15" s="140"/>
      <c r="I15" s="140"/>
      <c r="J15" s="140"/>
      <c r="K15" s="141"/>
      <c r="L15" s="142"/>
      <c r="O15" s="831"/>
      <c r="P15" s="831"/>
      <c r="Q15" s="831"/>
    </row>
    <row r="16" spans="1:17" ht="15" customHeight="1">
      <c r="A16" s="144"/>
      <c r="B16" s="144"/>
      <c r="C16" s="144"/>
      <c r="D16" s="145"/>
      <c r="E16" s="145"/>
      <c r="F16" s="145"/>
      <c r="G16" s="145"/>
      <c r="H16" s="145"/>
      <c r="I16" s="146"/>
      <c r="J16" s="146"/>
      <c r="K16" s="147"/>
      <c r="L16" s="124"/>
      <c r="O16" s="831"/>
      <c r="P16" s="831"/>
      <c r="Q16" s="831"/>
    </row>
    <row r="17" spans="1:36" ht="15" customHeight="1">
      <c r="A17" s="148"/>
      <c r="B17" s="148"/>
      <c r="C17" s="148"/>
      <c r="D17" s="149"/>
      <c r="E17" s="149"/>
      <c r="F17" s="150"/>
      <c r="G17" s="150"/>
      <c r="H17" s="150"/>
      <c r="I17" s="151"/>
      <c r="J17" s="151"/>
      <c r="K17" s="124"/>
      <c r="L17" s="124"/>
      <c r="O17" s="831"/>
      <c r="P17" s="831"/>
      <c r="Q17" s="831"/>
    </row>
    <row r="18" spans="1:36" ht="15" customHeight="1">
      <c r="A18" s="124"/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</row>
    <row r="19" spans="1:36" ht="15" customHeight="1">
      <c r="A19" s="124"/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47"/>
      <c r="O19" s="831"/>
      <c r="P19" s="831"/>
      <c r="Q19" s="831"/>
    </row>
    <row r="20" spans="1:36" ht="15" customHeight="1">
      <c r="A20" s="124"/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O20" s="831"/>
      <c r="P20" s="831"/>
      <c r="Q20" s="831"/>
    </row>
    <row r="21" spans="1:36" ht="15" customHeight="1">
      <c r="A21" s="124"/>
      <c r="B21" s="124"/>
      <c r="C21" s="124"/>
      <c r="D21" s="124"/>
      <c r="E21" s="124"/>
      <c r="F21" s="127"/>
      <c r="G21" s="127"/>
      <c r="H21" s="127"/>
      <c r="I21" s="127"/>
      <c r="J21" s="127"/>
      <c r="K21" s="127"/>
      <c r="L21" s="127"/>
      <c r="M21" s="152"/>
      <c r="N21" s="152"/>
      <c r="O21" s="831"/>
      <c r="P21" s="831"/>
      <c r="Q21" s="831"/>
      <c r="AG21" s="834"/>
      <c r="AH21" s="828"/>
      <c r="AI21" s="279"/>
      <c r="AJ21" s="153"/>
    </row>
    <row r="22" spans="1:36" ht="15" customHeight="1">
      <c r="A22" s="124"/>
      <c r="B22" s="124"/>
      <c r="C22" s="124"/>
      <c r="D22" s="124"/>
      <c r="E22" s="124"/>
      <c r="F22" s="127"/>
      <c r="G22" s="127"/>
      <c r="H22" s="127"/>
      <c r="I22" s="127"/>
      <c r="J22" s="127"/>
      <c r="K22" s="127"/>
      <c r="L22" s="127"/>
      <c r="M22" s="152"/>
      <c r="N22" s="152"/>
      <c r="O22" s="831"/>
      <c r="P22" s="831"/>
      <c r="Q22" s="831"/>
      <c r="R22" s="152"/>
      <c r="AG22" s="834"/>
      <c r="AH22" s="829"/>
      <c r="AI22" s="279"/>
      <c r="AJ22" s="153"/>
    </row>
    <row r="23" spans="1:36" ht="15" customHeight="1">
      <c r="A23" s="124"/>
      <c r="B23" s="124"/>
      <c r="C23" s="124"/>
      <c r="D23" s="124"/>
      <c r="E23" s="124"/>
      <c r="F23" s="127"/>
      <c r="G23" s="127"/>
      <c r="H23" s="127"/>
      <c r="I23" s="127"/>
      <c r="J23" s="127"/>
      <c r="K23" s="127"/>
      <c r="L23" s="127"/>
      <c r="M23" s="152"/>
      <c r="N23" s="152"/>
      <c r="O23" s="831"/>
      <c r="P23" s="831"/>
      <c r="Q23" s="831"/>
      <c r="R23" s="152"/>
      <c r="AG23" s="834"/>
      <c r="AH23" s="829"/>
      <c r="AI23" s="279"/>
      <c r="AJ23" s="153"/>
    </row>
    <row r="24" spans="1:36" ht="15" customHeight="1">
      <c r="A24" s="124"/>
      <c r="B24" s="124"/>
      <c r="C24" s="124"/>
      <c r="D24" s="124"/>
      <c r="E24" s="124"/>
      <c r="F24" s="127"/>
      <c r="G24" s="127"/>
      <c r="H24" s="127"/>
      <c r="I24" s="127"/>
      <c r="J24" s="127"/>
      <c r="K24" s="127"/>
      <c r="L24" s="127"/>
      <c r="M24" s="152"/>
      <c r="N24" s="152"/>
      <c r="O24" s="152"/>
      <c r="P24" s="152"/>
      <c r="Q24" s="152"/>
      <c r="R24" s="152"/>
      <c r="AG24" s="834"/>
      <c r="AH24" s="830"/>
      <c r="AI24" s="279"/>
      <c r="AJ24" s="154"/>
    </row>
    <row r="25" spans="1:36" ht="15" customHeight="1">
      <c r="A25" s="124"/>
      <c r="B25" s="124"/>
      <c r="C25" s="124"/>
      <c r="D25" s="124"/>
      <c r="E25" s="124"/>
      <c r="F25" s="127"/>
      <c r="G25" s="127"/>
      <c r="H25" s="127"/>
      <c r="I25" s="127"/>
      <c r="J25" s="127"/>
      <c r="K25" s="127"/>
      <c r="L25" s="127"/>
      <c r="M25" s="152"/>
      <c r="N25" s="152"/>
      <c r="O25" s="152"/>
      <c r="P25" s="152"/>
      <c r="Q25" s="152"/>
      <c r="R25" s="152"/>
      <c r="AG25" s="834"/>
      <c r="AH25" s="828"/>
      <c r="AI25" s="279"/>
      <c r="AJ25" s="153"/>
    </row>
    <row r="26" spans="1:36" ht="15" customHeight="1">
      <c r="A26" s="124"/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O26" s="152"/>
      <c r="P26" s="152"/>
      <c r="Q26" s="152"/>
      <c r="R26" s="152"/>
      <c r="AG26" s="834"/>
      <c r="AH26" s="829"/>
      <c r="AI26" s="279"/>
      <c r="AJ26" s="154"/>
    </row>
    <row r="27" spans="1:36" ht="15" customHeight="1">
      <c r="A27" s="124"/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O27" s="152"/>
      <c r="P27" s="152"/>
      <c r="Q27" s="152"/>
      <c r="R27" s="152"/>
      <c r="AG27" s="834"/>
      <c r="AH27" s="829"/>
      <c r="AI27" s="279"/>
      <c r="AJ27" s="153"/>
    </row>
    <row r="28" spans="1:36" ht="15" customHeight="1">
      <c r="A28" s="124"/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AG28" s="834"/>
      <c r="AH28" s="830"/>
      <c r="AI28" s="279"/>
      <c r="AJ28" s="153"/>
    </row>
    <row r="29" spans="1:36" ht="15" customHeight="1">
      <c r="A29" s="124"/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AG29" s="834"/>
      <c r="AH29" s="277"/>
      <c r="AI29" s="279"/>
      <c r="AJ29" s="153"/>
    </row>
    <row r="30" spans="1:36" ht="15" customHeight="1">
      <c r="A30" s="124"/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</row>
    <row r="31" spans="1:36" ht="15" customHeight="1">
      <c r="A31" s="124"/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</row>
    <row r="32" spans="1:36" ht="21" customHeight="1">
      <c r="A32" s="514" t="s">
        <v>410</v>
      </c>
      <c r="C32" s="124"/>
      <c r="D32" s="124"/>
      <c r="E32" s="124"/>
      <c r="F32" s="124"/>
      <c r="G32" s="124"/>
      <c r="H32" s="124"/>
      <c r="I32" s="124"/>
      <c r="J32" s="124"/>
      <c r="K32" s="124"/>
      <c r="L32" s="124"/>
    </row>
    <row r="33" spans="1:12" ht="23.25" customHeight="1">
      <c r="A33" s="124"/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</row>
    <row r="34" spans="1:12" ht="23.25" customHeight="1">
      <c r="A34" s="124"/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</row>
    <row r="35" spans="1:12" ht="15">
      <c r="A35" s="124"/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</row>
    <row r="36" spans="1:12" ht="8.25" customHeight="1">
      <c r="A36" s="124"/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</row>
    <row r="37" spans="1:12" ht="15" hidden="1">
      <c r="A37" s="124"/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</row>
    <row r="38" spans="1:12" ht="15" hidden="1">
      <c r="A38" s="124"/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</row>
    <row r="39" spans="1:12" ht="15" hidden="1">
      <c r="A39" s="124"/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</row>
    <row r="40" spans="1:12" ht="15" hidden="1">
      <c r="A40" s="124"/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</row>
    <row r="41" spans="1:12" ht="15" hidden="1">
      <c r="A41" s="124"/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</row>
    <row r="42" spans="1:12" ht="15">
      <c r="A42" s="124"/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</row>
    <row r="43" spans="1:12" ht="15">
      <c r="A43" s="124"/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</row>
    <row r="44" spans="1:12" ht="15">
      <c r="A44" s="124"/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</row>
    <row r="45" spans="1:12" ht="15">
      <c r="A45" s="124"/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</row>
    <row r="46" spans="1:12" ht="15">
      <c r="A46" s="124"/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</row>
    <row r="47" spans="1:12" ht="15">
      <c r="A47" s="124"/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</row>
    <row r="48" spans="1:12" ht="15">
      <c r="A48" s="124"/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</row>
    <row r="49" spans="1:12" ht="15">
      <c r="A49" s="124"/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</row>
    <row r="50" spans="1:12" ht="15">
      <c r="A50" s="124"/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</row>
    <row r="51" spans="1:12" ht="15">
      <c r="A51" s="124"/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</row>
    <row r="52" spans="1:12" ht="15">
      <c r="A52" s="124"/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</row>
    <row r="53" spans="1:12" ht="15">
      <c r="A53" s="124"/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</row>
    <row r="54" spans="1:12" ht="15">
      <c r="A54" s="124"/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</row>
    <row r="55" spans="1:12" ht="15">
      <c r="A55" s="124"/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</row>
    <row r="56" spans="1:12" ht="15">
      <c r="A56" s="124"/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</row>
    <row r="57" spans="1:12" ht="15">
      <c r="A57" s="124"/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</row>
    <row r="58" spans="1:12" ht="15">
      <c r="A58" s="124"/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</row>
    <row r="59" spans="1:12" ht="15">
      <c r="A59" s="124"/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</row>
    <row r="60" spans="1:12" ht="15">
      <c r="A60" s="124"/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</row>
    <row r="61" spans="1:12" ht="15">
      <c r="A61" s="124"/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</row>
    <row r="62" spans="1:12" ht="15">
      <c r="A62" s="124"/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</row>
    <row r="63" spans="1:12" ht="15">
      <c r="A63" s="124"/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</row>
    <row r="64" spans="1:12" ht="15">
      <c r="A64" s="124"/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</row>
    <row r="65" spans="1:12" ht="15">
      <c r="A65" s="124"/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</row>
    <row r="66" spans="1:12" ht="15">
      <c r="A66" s="124"/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</row>
    <row r="67" spans="1:12" ht="15">
      <c r="A67" s="124"/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</row>
    <row r="68" spans="1:12" ht="15">
      <c r="A68" s="124"/>
      <c r="B68" s="124"/>
      <c r="C68" s="124"/>
      <c r="D68" s="124"/>
      <c r="E68" s="124"/>
      <c r="F68" s="124"/>
      <c r="G68" s="124"/>
      <c r="H68" s="124"/>
      <c r="I68" s="124"/>
      <c r="J68" s="124"/>
      <c r="K68" s="124"/>
      <c r="L68" s="124"/>
    </row>
    <row r="69" spans="1:12" ht="15">
      <c r="A69" s="124"/>
      <c r="B69" s="124"/>
      <c r="C69" s="124"/>
      <c r="D69" s="124"/>
      <c r="E69" s="124"/>
      <c r="F69" s="124"/>
      <c r="G69" s="124"/>
      <c r="H69" s="124"/>
      <c r="I69" s="124"/>
      <c r="J69" s="124"/>
      <c r="K69" s="124"/>
      <c r="L69" s="124"/>
    </row>
    <row r="70" spans="1:12" ht="15">
      <c r="A70" s="124"/>
      <c r="B70" s="124"/>
      <c r="C70" s="124"/>
      <c r="D70" s="124"/>
      <c r="E70" s="124"/>
      <c r="F70" s="124"/>
      <c r="G70" s="124"/>
      <c r="H70" s="124"/>
      <c r="I70" s="124"/>
      <c r="J70" s="124"/>
      <c r="K70" s="124"/>
      <c r="L70" s="124"/>
    </row>
    <row r="71" spans="1:12" ht="15">
      <c r="A71" s="124"/>
      <c r="B71" s="124"/>
      <c r="C71" s="124"/>
      <c r="D71" s="124"/>
      <c r="E71" s="124"/>
      <c r="F71" s="124"/>
      <c r="G71" s="124"/>
      <c r="H71" s="124"/>
      <c r="I71" s="124"/>
      <c r="J71" s="124"/>
      <c r="K71" s="124"/>
      <c r="L71" s="124"/>
    </row>
    <row r="72" spans="1:12" ht="15">
      <c r="A72" s="124"/>
      <c r="B72" s="124"/>
      <c r="C72" s="124"/>
      <c r="D72" s="124"/>
      <c r="E72" s="124"/>
      <c r="F72" s="124"/>
      <c r="G72" s="124"/>
      <c r="H72" s="124"/>
      <c r="I72" s="124"/>
      <c r="J72" s="124"/>
      <c r="K72" s="124"/>
      <c r="L72" s="124"/>
    </row>
    <row r="73" spans="1:12" ht="15">
      <c r="A73" s="124"/>
      <c r="B73" s="124"/>
      <c r="C73" s="124"/>
      <c r="D73" s="124"/>
      <c r="E73" s="124"/>
      <c r="F73" s="124"/>
      <c r="G73" s="124"/>
      <c r="H73" s="124"/>
      <c r="I73" s="124"/>
      <c r="J73" s="124"/>
      <c r="K73" s="124"/>
      <c r="L73" s="124"/>
    </row>
    <row r="74" spans="1:12" ht="15">
      <c r="A74" s="124"/>
      <c r="B74" s="124"/>
      <c r="C74" s="124"/>
      <c r="D74" s="124"/>
      <c r="E74" s="124"/>
      <c r="F74" s="124"/>
      <c r="G74" s="124"/>
      <c r="H74" s="124"/>
      <c r="I74" s="124"/>
      <c r="J74" s="124"/>
      <c r="K74" s="124"/>
      <c r="L74" s="124"/>
    </row>
    <row r="75" spans="1:12" ht="15">
      <c r="A75" s="124"/>
      <c r="B75" s="124"/>
      <c r="C75" s="124"/>
      <c r="D75" s="124"/>
      <c r="E75" s="124"/>
      <c r="F75" s="124"/>
      <c r="G75" s="124"/>
      <c r="H75" s="124"/>
      <c r="I75" s="124"/>
      <c r="J75" s="124"/>
      <c r="K75" s="124"/>
      <c r="L75" s="124"/>
    </row>
    <row r="76" spans="1:12" ht="15">
      <c r="A76" s="124"/>
      <c r="B76" s="124"/>
      <c r="C76" s="124"/>
      <c r="D76" s="124"/>
      <c r="E76" s="124"/>
      <c r="F76" s="124"/>
      <c r="G76" s="124"/>
      <c r="H76" s="124"/>
      <c r="I76" s="124"/>
      <c r="J76" s="124"/>
      <c r="K76" s="124"/>
      <c r="L76" s="124"/>
    </row>
    <row r="77" spans="1:12" ht="15">
      <c r="A77" s="124"/>
      <c r="B77" s="124"/>
      <c r="C77" s="124"/>
      <c r="D77" s="124"/>
      <c r="E77" s="124"/>
      <c r="F77" s="124"/>
      <c r="G77" s="124"/>
      <c r="H77" s="124"/>
      <c r="I77" s="124"/>
      <c r="J77" s="124"/>
      <c r="K77" s="124"/>
      <c r="L77" s="124"/>
    </row>
    <row r="78" spans="1:12" ht="15">
      <c r="A78" s="124"/>
      <c r="B78" s="124"/>
      <c r="C78" s="124"/>
      <c r="D78" s="124"/>
      <c r="E78" s="124"/>
      <c r="F78" s="124"/>
      <c r="G78" s="124"/>
      <c r="H78" s="124"/>
      <c r="I78" s="124"/>
      <c r="J78" s="124"/>
      <c r="K78" s="124"/>
      <c r="L78" s="124"/>
    </row>
    <row r="79" spans="1:12" ht="15">
      <c r="A79" s="124"/>
      <c r="B79" s="124"/>
      <c r="C79" s="124"/>
      <c r="D79" s="124"/>
      <c r="E79" s="124"/>
      <c r="F79" s="124"/>
      <c r="G79" s="124"/>
      <c r="H79" s="124"/>
      <c r="I79" s="124"/>
      <c r="J79" s="124"/>
      <c r="K79" s="124"/>
      <c r="L79" s="124"/>
    </row>
    <row r="80" spans="1:12" ht="15">
      <c r="A80" s="124"/>
      <c r="B80" s="124"/>
      <c r="C80" s="124"/>
      <c r="D80" s="124"/>
      <c r="E80" s="124"/>
      <c r="F80" s="124"/>
      <c r="G80" s="124"/>
      <c r="H80" s="124"/>
      <c r="I80" s="124"/>
      <c r="J80" s="124"/>
      <c r="K80" s="124"/>
      <c r="L80" s="124"/>
    </row>
    <row r="81" spans="1:12" ht="15">
      <c r="A81" s="124"/>
      <c r="B81" s="124"/>
      <c r="C81" s="124"/>
      <c r="D81" s="124"/>
      <c r="E81" s="124"/>
      <c r="F81" s="124"/>
      <c r="G81" s="124"/>
      <c r="H81" s="124"/>
      <c r="I81" s="124"/>
      <c r="J81" s="124"/>
      <c r="K81" s="124"/>
      <c r="L81" s="124"/>
    </row>
    <row r="82" spans="1:12" ht="15">
      <c r="A82" s="124"/>
      <c r="B82" s="124"/>
      <c r="C82" s="124"/>
      <c r="D82" s="124"/>
      <c r="E82" s="124"/>
      <c r="F82" s="124"/>
      <c r="G82" s="124"/>
      <c r="H82" s="124"/>
      <c r="I82" s="124"/>
      <c r="J82" s="124"/>
      <c r="K82" s="124"/>
      <c r="L82" s="124"/>
    </row>
    <row r="83" spans="1:12" ht="15">
      <c r="A83" s="124"/>
      <c r="B83" s="124"/>
      <c r="C83" s="124"/>
      <c r="D83" s="124"/>
      <c r="E83" s="124"/>
      <c r="F83" s="124"/>
      <c r="G83" s="124"/>
      <c r="H83" s="124"/>
      <c r="I83" s="124"/>
      <c r="J83" s="124"/>
      <c r="K83" s="124"/>
      <c r="L83" s="124"/>
    </row>
    <row r="84" spans="1:12" ht="15">
      <c r="A84" s="124"/>
      <c r="B84" s="124"/>
      <c r="C84" s="124"/>
      <c r="D84" s="124"/>
      <c r="E84" s="124"/>
      <c r="F84" s="124"/>
      <c r="G84" s="124"/>
      <c r="H84" s="124"/>
      <c r="I84" s="124"/>
      <c r="J84" s="124"/>
      <c r="K84" s="124"/>
      <c r="L84" s="124"/>
    </row>
    <row r="85" spans="1:12" ht="15">
      <c r="A85" s="124"/>
      <c r="B85" s="124"/>
      <c r="C85" s="124"/>
      <c r="D85" s="124"/>
      <c r="E85" s="124"/>
      <c r="F85" s="124"/>
      <c r="G85" s="124"/>
      <c r="H85" s="124"/>
      <c r="I85" s="124"/>
      <c r="J85" s="124"/>
      <c r="K85" s="124"/>
      <c r="L85" s="124"/>
    </row>
    <row r="86" spans="1:12" ht="15">
      <c r="A86" s="124"/>
      <c r="B86" s="124"/>
      <c r="C86" s="124"/>
      <c r="D86" s="124"/>
      <c r="E86" s="124"/>
      <c r="F86" s="124"/>
      <c r="G86" s="124"/>
      <c r="H86" s="124"/>
      <c r="I86" s="124"/>
      <c r="J86" s="124"/>
      <c r="K86" s="124"/>
      <c r="L86" s="124"/>
    </row>
    <row r="87" spans="1:12" ht="15">
      <c r="A87" s="124"/>
      <c r="B87" s="124"/>
      <c r="C87" s="124"/>
      <c r="D87" s="124"/>
      <c r="E87" s="124"/>
      <c r="F87" s="124"/>
      <c r="G87" s="124"/>
      <c r="H87" s="124"/>
      <c r="I87" s="124"/>
      <c r="J87" s="124"/>
      <c r="K87" s="124"/>
      <c r="L87" s="124"/>
    </row>
    <row r="88" spans="1:12" ht="15">
      <c r="A88" s="124"/>
      <c r="B88" s="124"/>
      <c r="C88" s="124"/>
      <c r="D88" s="124"/>
      <c r="E88" s="124"/>
      <c r="F88" s="124"/>
      <c r="G88" s="124"/>
      <c r="H88" s="124"/>
      <c r="I88" s="124"/>
      <c r="J88" s="124"/>
      <c r="K88" s="124"/>
      <c r="L88" s="124"/>
    </row>
    <row r="89" spans="1:12" ht="15">
      <c r="A89" s="124"/>
      <c r="B89" s="124"/>
      <c r="C89" s="124"/>
      <c r="D89" s="124"/>
      <c r="E89" s="124"/>
      <c r="F89" s="124"/>
      <c r="G89" s="124"/>
      <c r="H89" s="124"/>
      <c r="I89" s="124"/>
      <c r="J89" s="124"/>
      <c r="K89" s="124"/>
      <c r="L89" s="124"/>
    </row>
    <row r="90" spans="1:12" ht="15">
      <c r="A90" s="124"/>
      <c r="B90" s="124"/>
      <c r="C90" s="124"/>
      <c r="D90" s="124"/>
      <c r="E90" s="124"/>
      <c r="F90" s="124"/>
      <c r="G90" s="124"/>
      <c r="H90" s="124"/>
      <c r="I90" s="124"/>
      <c r="J90" s="124"/>
      <c r="K90" s="124"/>
      <c r="L90" s="124"/>
    </row>
    <row r="91" spans="1:12" ht="15">
      <c r="A91" s="124"/>
      <c r="B91" s="124"/>
      <c r="C91" s="124"/>
      <c r="D91" s="124"/>
      <c r="E91" s="124"/>
      <c r="F91" s="124"/>
      <c r="G91" s="124"/>
      <c r="H91" s="124"/>
      <c r="I91" s="124"/>
      <c r="J91" s="124"/>
      <c r="K91" s="124"/>
      <c r="L91" s="124"/>
    </row>
    <row r="92" spans="1:12" ht="15">
      <c r="A92" s="124"/>
      <c r="B92" s="124"/>
      <c r="C92" s="124"/>
      <c r="D92" s="124"/>
      <c r="E92" s="124"/>
      <c r="F92" s="124"/>
      <c r="G92" s="124"/>
      <c r="H92" s="124"/>
      <c r="I92" s="124"/>
      <c r="J92" s="124"/>
      <c r="K92" s="124"/>
      <c r="L92" s="124"/>
    </row>
    <row r="93" spans="1:12" ht="15">
      <c r="A93" s="124"/>
      <c r="B93" s="124"/>
      <c r="C93" s="124"/>
      <c r="D93" s="124"/>
      <c r="E93" s="124"/>
      <c r="F93" s="124"/>
      <c r="G93" s="124"/>
      <c r="H93" s="124"/>
      <c r="I93" s="124"/>
      <c r="J93" s="124"/>
      <c r="K93" s="124"/>
      <c r="L93" s="124"/>
    </row>
    <row r="94" spans="1:12" ht="15">
      <c r="A94" s="124"/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/>
    </row>
    <row r="95" spans="1:12" ht="15">
      <c r="A95" s="124"/>
      <c r="B95" s="124"/>
      <c r="C95" s="124"/>
      <c r="D95" s="124"/>
      <c r="E95" s="124"/>
      <c r="F95" s="124"/>
      <c r="G95" s="124"/>
      <c r="H95" s="124"/>
      <c r="I95" s="124"/>
      <c r="J95" s="124"/>
      <c r="K95" s="124"/>
      <c r="L95" s="124"/>
    </row>
    <row r="96" spans="1:12" ht="15">
      <c r="A96" s="124"/>
      <c r="B96" s="124"/>
      <c r="C96" s="124"/>
      <c r="D96" s="124"/>
      <c r="E96" s="124"/>
      <c r="F96" s="124"/>
      <c r="G96" s="124"/>
      <c r="H96" s="124"/>
      <c r="I96" s="124"/>
      <c r="J96" s="124"/>
      <c r="K96" s="124"/>
      <c r="L96" s="124"/>
    </row>
    <row r="97" spans="1:12" ht="15">
      <c r="A97" s="124"/>
      <c r="B97" s="124"/>
      <c r="C97" s="124"/>
      <c r="D97" s="124"/>
      <c r="E97" s="124"/>
      <c r="F97" s="124"/>
      <c r="G97" s="124"/>
      <c r="H97" s="124"/>
      <c r="I97" s="124"/>
      <c r="J97" s="124"/>
      <c r="K97" s="124"/>
      <c r="L97" s="124"/>
    </row>
    <row r="98" spans="1:12" ht="15">
      <c r="A98" s="124"/>
      <c r="B98" s="124"/>
      <c r="C98" s="124"/>
      <c r="D98" s="124"/>
      <c r="E98" s="124"/>
      <c r="F98" s="124"/>
      <c r="G98" s="124"/>
      <c r="H98" s="124"/>
      <c r="I98" s="124"/>
      <c r="J98" s="124"/>
      <c r="K98" s="124"/>
      <c r="L98" s="124"/>
    </row>
    <row r="99" spans="1:12" ht="15">
      <c r="A99" s="124"/>
      <c r="B99" s="124"/>
      <c r="C99" s="124"/>
      <c r="D99" s="124"/>
      <c r="E99" s="124"/>
      <c r="F99" s="124"/>
      <c r="G99" s="124"/>
      <c r="H99" s="124"/>
      <c r="I99" s="124"/>
      <c r="J99" s="124"/>
      <c r="K99" s="124"/>
      <c r="L99" s="124"/>
    </row>
    <row r="100" spans="1:12" ht="15">
      <c r="A100" s="124"/>
      <c r="B100" s="124"/>
      <c r="C100" s="124"/>
      <c r="D100" s="124"/>
      <c r="E100" s="124"/>
      <c r="F100" s="124"/>
      <c r="G100" s="124"/>
      <c r="H100" s="124"/>
      <c r="I100" s="124"/>
      <c r="J100" s="124"/>
      <c r="K100" s="124"/>
      <c r="L100" s="124"/>
    </row>
    <row r="101" spans="1:12" ht="15">
      <c r="A101" s="124"/>
      <c r="B101" s="124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</row>
    <row r="102" spans="1:12" ht="15">
      <c r="A102" s="124"/>
      <c r="B102" s="124"/>
      <c r="C102" s="124"/>
      <c r="D102" s="124"/>
      <c r="E102" s="124"/>
      <c r="F102" s="124"/>
      <c r="G102" s="124"/>
      <c r="H102" s="124"/>
      <c r="I102" s="124"/>
      <c r="J102" s="124"/>
      <c r="K102" s="124"/>
      <c r="L102" s="124"/>
    </row>
    <row r="103" spans="1:12" ht="15">
      <c r="A103" s="124"/>
      <c r="B103" s="124"/>
      <c r="C103" s="124"/>
      <c r="D103" s="124"/>
      <c r="E103" s="124"/>
      <c r="F103" s="124"/>
      <c r="G103" s="124"/>
      <c r="H103" s="124"/>
      <c r="I103" s="124"/>
      <c r="J103" s="124"/>
      <c r="K103" s="124"/>
      <c r="L103" s="124"/>
    </row>
    <row r="104" spans="1:12" ht="15">
      <c r="A104" s="124"/>
      <c r="B104" s="124"/>
      <c r="C104" s="124"/>
      <c r="D104" s="124"/>
      <c r="E104" s="124"/>
      <c r="F104" s="124"/>
      <c r="G104" s="124"/>
      <c r="H104" s="124"/>
      <c r="I104" s="124"/>
      <c r="J104" s="124"/>
      <c r="K104" s="124"/>
      <c r="L104" s="124"/>
    </row>
    <row r="105" spans="1:12" ht="15">
      <c r="A105" s="124"/>
      <c r="B105" s="124"/>
      <c r="C105" s="124"/>
      <c r="D105" s="124"/>
      <c r="E105" s="124"/>
      <c r="F105" s="124"/>
      <c r="G105" s="124"/>
      <c r="H105" s="124"/>
      <c r="I105" s="124"/>
      <c r="J105" s="124"/>
      <c r="K105" s="124"/>
      <c r="L105" s="124"/>
    </row>
    <row r="106" spans="1:12" ht="15">
      <c r="A106" s="124"/>
      <c r="B106" s="124"/>
      <c r="C106" s="124"/>
      <c r="D106" s="124"/>
      <c r="E106" s="124"/>
      <c r="F106" s="124"/>
      <c r="G106" s="124"/>
      <c r="H106" s="124"/>
      <c r="I106" s="124"/>
      <c r="J106" s="124"/>
      <c r="K106" s="124"/>
      <c r="L106" s="124"/>
    </row>
    <row r="107" spans="1:12" ht="15">
      <c r="A107" s="124"/>
      <c r="B107" s="124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</row>
    <row r="108" spans="1:12" ht="15">
      <c r="A108" s="124"/>
      <c r="B108" s="124"/>
      <c r="C108" s="124"/>
      <c r="D108" s="124"/>
      <c r="E108" s="124"/>
      <c r="F108" s="124"/>
      <c r="G108" s="124"/>
      <c r="H108" s="124"/>
      <c r="I108" s="124"/>
      <c r="J108" s="124"/>
      <c r="K108" s="124"/>
      <c r="L108" s="124"/>
    </row>
    <row r="109" spans="1:12" ht="15">
      <c r="A109" s="124"/>
      <c r="B109" s="124"/>
      <c r="C109" s="124"/>
      <c r="D109" s="124"/>
      <c r="E109" s="124"/>
      <c r="F109" s="124"/>
      <c r="G109" s="124"/>
      <c r="H109" s="124"/>
      <c r="I109" s="124"/>
      <c r="J109" s="124"/>
      <c r="K109" s="124"/>
      <c r="L109" s="124"/>
    </row>
    <row r="110" spans="1:12" ht="15">
      <c r="A110" s="124"/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</row>
    <row r="111" spans="1:12" ht="15">
      <c r="A111" s="124"/>
      <c r="B111" s="124"/>
      <c r="C111" s="124"/>
      <c r="D111" s="124"/>
      <c r="E111" s="124"/>
      <c r="F111" s="124"/>
      <c r="G111" s="124"/>
      <c r="H111" s="124"/>
      <c r="I111" s="124"/>
      <c r="J111" s="124"/>
      <c r="K111" s="124"/>
      <c r="L111" s="124"/>
    </row>
    <row r="112" spans="1:12" ht="15">
      <c r="A112" s="124"/>
      <c r="B112" s="124"/>
      <c r="C112" s="124"/>
      <c r="D112" s="124"/>
      <c r="E112" s="124"/>
      <c r="F112" s="124"/>
      <c r="G112" s="124"/>
      <c r="H112" s="124"/>
      <c r="I112" s="124"/>
      <c r="J112" s="124"/>
      <c r="K112" s="124"/>
      <c r="L112" s="124"/>
    </row>
    <row r="113" spans="1:12" ht="15">
      <c r="A113" s="124"/>
      <c r="B113" s="124"/>
      <c r="C113" s="124"/>
      <c r="D113" s="124"/>
      <c r="E113" s="124"/>
      <c r="F113" s="124"/>
      <c r="G113" s="124"/>
      <c r="H113" s="124"/>
      <c r="I113" s="124"/>
      <c r="J113" s="124"/>
      <c r="K113" s="124"/>
      <c r="L113" s="124"/>
    </row>
    <row r="114" spans="1:12" ht="15">
      <c r="A114" s="124"/>
      <c r="B114" s="124"/>
      <c r="C114" s="124"/>
      <c r="D114" s="124"/>
      <c r="E114" s="124"/>
      <c r="F114" s="124"/>
      <c r="G114" s="124"/>
      <c r="H114" s="124"/>
      <c r="I114" s="124"/>
      <c r="J114" s="124"/>
      <c r="K114" s="124"/>
      <c r="L114" s="124"/>
    </row>
    <row r="115" spans="1:12" ht="15">
      <c r="A115" s="124"/>
      <c r="B115" s="124"/>
      <c r="C115" s="124"/>
      <c r="D115" s="124"/>
      <c r="E115" s="124"/>
      <c r="F115" s="124"/>
      <c r="G115" s="124"/>
      <c r="H115" s="124"/>
      <c r="I115" s="124"/>
      <c r="J115" s="124"/>
      <c r="K115" s="124"/>
      <c r="L115" s="124"/>
    </row>
    <row r="116" spans="1:12" ht="15">
      <c r="A116" s="124"/>
      <c r="B116" s="124"/>
      <c r="C116" s="124"/>
      <c r="D116" s="124"/>
      <c r="E116" s="124"/>
      <c r="F116" s="124"/>
      <c r="G116" s="124"/>
      <c r="H116" s="124"/>
      <c r="I116" s="124"/>
      <c r="J116" s="124"/>
      <c r="K116" s="124"/>
      <c r="L116" s="124"/>
    </row>
    <row r="117" spans="1:12" ht="15">
      <c r="A117" s="124"/>
      <c r="B117" s="124"/>
      <c r="C117" s="124"/>
      <c r="D117" s="124"/>
      <c r="E117" s="124"/>
      <c r="F117" s="124"/>
      <c r="G117" s="124"/>
      <c r="H117" s="124"/>
      <c r="I117" s="124"/>
      <c r="J117" s="124"/>
      <c r="K117" s="124"/>
      <c r="L117" s="124"/>
    </row>
    <row r="118" spans="1:12" ht="15">
      <c r="A118" s="124"/>
      <c r="B118" s="124"/>
      <c r="C118" s="124"/>
      <c r="D118" s="124"/>
      <c r="E118" s="124"/>
      <c r="F118" s="124"/>
      <c r="G118" s="124"/>
      <c r="H118" s="124"/>
      <c r="I118" s="124"/>
      <c r="J118" s="124"/>
      <c r="K118" s="124"/>
      <c r="L118" s="124"/>
    </row>
    <row r="119" spans="1:12" ht="15">
      <c r="A119" s="124"/>
      <c r="B119" s="124"/>
      <c r="C119" s="124"/>
      <c r="D119" s="124"/>
      <c r="E119" s="124"/>
      <c r="F119" s="124"/>
      <c r="G119" s="124"/>
      <c r="H119" s="124"/>
      <c r="I119" s="124"/>
      <c r="J119" s="124"/>
      <c r="K119" s="124"/>
      <c r="L119" s="124"/>
    </row>
    <row r="120" spans="1:12" ht="15">
      <c r="A120" s="124"/>
      <c r="B120" s="124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</row>
    <row r="121" spans="1:12" ht="15">
      <c r="A121" s="124"/>
      <c r="B121" s="124"/>
      <c r="C121" s="124"/>
      <c r="D121" s="124"/>
      <c r="E121" s="124"/>
      <c r="F121" s="124"/>
      <c r="G121" s="124"/>
      <c r="H121" s="124"/>
      <c r="I121" s="124"/>
      <c r="J121" s="124"/>
      <c r="K121" s="124"/>
      <c r="L121" s="124"/>
    </row>
    <row r="122" spans="1:12" ht="15">
      <c r="A122" s="124"/>
      <c r="B122" s="124"/>
      <c r="C122" s="124"/>
      <c r="D122" s="124"/>
      <c r="E122" s="124"/>
      <c r="F122" s="124"/>
      <c r="G122" s="124"/>
      <c r="H122" s="124"/>
      <c r="I122" s="124"/>
      <c r="J122" s="124"/>
      <c r="K122" s="124"/>
      <c r="L122" s="124"/>
    </row>
    <row r="123" spans="1:12" ht="15">
      <c r="A123" s="124"/>
      <c r="B123" s="124"/>
      <c r="C123" s="124"/>
      <c r="D123" s="124"/>
      <c r="E123" s="124"/>
      <c r="F123" s="124"/>
      <c r="G123" s="124"/>
      <c r="H123" s="124"/>
      <c r="I123" s="124"/>
      <c r="J123" s="124"/>
      <c r="K123" s="124"/>
      <c r="L123" s="124"/>
    </row>
    <row r="124" spans="1:12" ht="15">
      <c r="A124" s="124"/>
      <c r="B124" s="124"/>
      <c r="C124" s="124"/>
      <c r="D124" s="124"/>
      <c r="E124" s="124"/>
      <c r="F124" s="124"/>
      <c r="G124" s="124"/>
      <c r="H124" s="124"/>
      <c r="I124" s="124"/>
      <c r="J124" s="124"/>
      <c r="K124" s="124"/>
      <c r="L124" s="124"/>
    </row>
    <row r="125" spans="1:12" ht="15">
      <c r="A125" s="124"/>
      <c r="B125" s="124"/>
      <c r="C125" s="124"/>
      <c r="D125" s="124"/>
      <c r="E125" s="124"/>
      <c r="F125" s="124"/>
      <c r="G125" s="124"/>
      <c r="H125" s="124"/>
      <c r="I125" s="124"/>
      <c r="J125" s="124"/>
      <c r="K125" s="124"/>
      <c r="L125" s="124"/>
    </row>
    <row r="126" spans="1:12" ht="15">
      <c r="A126" s="124"/>
      <c r="B126" s="124"/>
      <c r="C126" s="124"/>
      <c r="D126" s="124"/>
      <c r="E126" s="124"/>
      <c r="F126" s="124"/>
      <c r="G126" s="124"/>
      <c r="H126" s="124"/>
      <c r="I126" s="124"/>
      <c r="J126" s="124"/>
      <c r="K126" s="124"/>
      <c r="L126" s="124"/>
    </row>
    <row r="127" spans="1:12" ht="15">
      <c r="A127" s="124"/>
      <c r="B127" s="124"/>
      <c r="C127" s="124"/>
      <c r="D127" s="124"/>
      <c r="E127" s="124"/>
      <c r="F127" s="124"/>
      <c r="G127" s="124"/>
      <c r="H127" s="124"/>
      <c r="I127" s="124"/>
      <c r="J127" s="124"/>
      <c r="K127" s="124"/>
      <c r="L127" s="124"/>
    </row>
    <row r="128" spans="1:12" ht="15">
      <c r="A128" s="124"/>
      <c r="B128" s="124"/>
      <c r="C128" s="124"/>
      <c r="D128" s="124"/>
      <c r="E128" s="124"/>
      <c r="F128" s="124"/>
      <c r="G128" s="124"/>
      <c r="H128" s="124"/>
      <c r="I128" s="124"/>
      <c r="J128" s="124"/>
      <c r="K128" s="124"/>
      <c r="L128" s="124"/>
    </row>
    <row r="129" spans="1:12" ht="15">
      <c r="A129" s="124"/>
      <c r="B129" s="124"/>
      <c r="C129" s="124"/>
      <c r="D129" s="124"/>
      <c r="E129" s="124"/>
      <c r="F129" s="124"/>
      <c r="G129" s="124"/>
      <c r="H129" s="124"/>
      <c r="I129" s="124"/>
      <c r="J129" s="124"/>
      <c r="K129" s="124"/>
      <c r="L129" s="124"/>
    </row>
    <row r="130" spans="1:12" ht="15">
      <c r="A130" s="124"/>
      <c r="B130" s="124"/>
      <c r="C130" s="124"/>
      <c r="D130" s="124"/>
      <c r="E130" s="124"/>
      <c r="F130" s="124"/>
      <c r="G130" s="124"/>
      <c r="H130" s="124"/>
      <c r="I130" s="124"/>
      <c r="J130" s="124"/>
      <c r="K130" s="124"/>
      <c r="L130" s="124"/>
    </row>
    <row r="131" spans="1:12" ht="15">
      <c r="A131" s="124"/>
      <c r="B131" s="124"/>
      <c r="C131" s="124"/>
      <c r="D131" s="124"/>
      <c r="E131" s="124"/>
      <c r="F131" s="124"/>
      <c r="G131" s="124"/>
      <c r="H131" s="124"/>
      <c r="I131" s="124"/>
      <c r="J131" s="124"/>
      <c r="K131" s="124"/>
      <c r="L131" s="124"/>
    </row>
    <row r="132" spans="1:12" ht="15">
      <c r="A132" s="124"/>
      <c r="B132" s="124"/>
      <c r="C132" s="124"/>
      <c r="D132" s="124"/>
      <c r="E132" s="124"/>
      <c r="F132" s="124"/>
      <c r="G132" s="124"/>
      <c r="H132" s="124"/>
      <c r="I132" s="124"/>
      <c r="J132" s="124"/>
      <c r="K132" s="124"/>
      <c r="L132" s="124"/>
    </row>
    <row r="133" spans="1:12" ht="15">
      <c r="A133" s="124"/>
      <c r="B133" s="124"/>
      <c r="C133" s="124"/>
      <c r="D133" s="124"/>
      <c r="E133" s="124"/>
      <c r="F133" s="124"/>
      <c r="G133" s="124"/>
      <c r="H133" s="124"/>
      <c r="I133" s="124"/>
      <c r="J133" s="124"/>
      <c r="K133" s="124"/>
      <c r="L133" s="124"/>
    </row>
    <row r="134" spans="1:12" ht="15">
      <c r="A134" s="124"/>
      <c r="B134" s="124"/>
      <c r="C134" s="124"/>
      <c r="D134" s="124"/>
      <c r="E134" s="124"/>
      <c r="F134" s="124"/>
      <c r="G134" s="124"/>
      <c r="H134" s="124"/>
      <c r="I134" s="124"/>
      <c r="J134" s="124"/>
      <c r="K134" s="124"/>
      <c r="L134" s="124"/>
    </row>
    <row r="135" spans="1:12" ht="15">
      <c r="A135" s="124"/>
      <c r="B135" s="124"/>
      <c r="C135" s="124"/>
      <c r="D135" s="124"/>
      <c r="E135" s="124"/>
      <c r="F135" s="124"/>
      <c r="G135" s="124"/>
      <c r="H135" s="124"/>
      <c r="I135" s="124"/>
      <c r="J135" s="124"/>
      <c r="K135" s="124"/>
      <c r="L135" s="124"/>
    </row>
    <row r="136" spans="1:12" ht="15">
      <c r="A136" s="124"/>
      <c r="B136" s="124"/>
      <c r="C136" s="124"/>
      <c r="D136" s="124"/>
      <c r="E136" s="124"/>
      <c r="F136" s="124"/>
      <c r="G136" s="124"/>
      <c r="H136" s="124"/>
      <c r="I136" s="124"/>
      <c r="J136" s="124"/>
      <c r="K136" s="124"/>
      <c r="L136" s="124"/>
    </row>
    <row r="137" spans="1:12" ht="15">
      <c r="A137" s="124"/>
      <c r="B137" s="124"/>
      <c r="C137" s="124"/>
      <c r="D137" s="124"/>
      <c r="E137" s="124"/>
      <c r="F137" s="124"/>
      <c r="G137" s="124"/>
      <c r="H137" s="124"/>
      <c r="I137" s="124"/>
      <c r="J137" s="124"/>
      <c r="K137" s="124"/>
      <c r="L137" s="124"/>
    </row>
    <row r="138" spans="1:12" ht="15">
      <c r="A138" s="124"/>
      <c r="B138" s="124"/>
      <c r="C138" s="124"/>
      <c r="D138" s="124"/>
      <c r="E138" s="124"/>
      <c r="F138" s="124"/>
      <c r="G138" s="124"/>
      <c r="H138" s="124"/>
      <c r="I138" s="124"/>
      <c r="J138" s="124"/>
      <c r="K138" s="124"/>
      <c r="L138" s="124"/>
    </row>
    <row r="139" spans="1:12" ht="15">
      <c r="A139" s="124"/>
      <c r="B139" s="124"/>
      <c r="C139" s="124"/>
      <c r="D139" s="124"/>
      <c r="E139" s="124"/>
      <c r="F139" s="124"/>
      <c r="G139" s="124"/>
      <c r="H139" s="124"/>
      <c r="I139" s="124"/>
      <c r="J139" s="124"/>
      <c r="K139" s="124"/>
      <c r="L139" s="124"/>
    </row>
    <row r="140" spans="1:12" ht="15">
      <c r="A140" s="124"/>
      <c r="B140" s="124"/>
      <c r="C140" s="124"/>
      <c r="D140" s="124"/>
      <c r="E140" s="124"/>
      <c r="F140" s="124"/>
      <c r="G140" s="124"/>
      <c r="H140" s="124"/>
      <c r="I140" s="124"/>
      <c r="J140" s="124"/>
      <c r="K140" s="124"/>
      <c r="L140" s="124"/>
    </row>
    <row r="141" spans="1:12" ht="15">
      <c r="A141" s="124"/>
      <c r="B141" s="124"/>
      <c r="C141" s="124"/>
      <c r="D141" s="124"/>
      <c r="E141" s="124"/>
      <c r="F141" s="124"/>
      <c r="G141" s="124"/>
      <c r="H141" s="124"/>
      <c r="I141" s="124"/>
      <c r="J141" s="124"/>
      <c r="K141" s="124"/>
      <c r="L141" s="124"/>
    </row>
    <row r="142" spans="1:12" ht="15">
      <c r="A142" s="124"/>
      <c r="B142" s="124"/>
      <c r="C142" s="124"/>
      <c r="D142" s="124"/>
      <c r="E142" s="124"/>
      <c r="F142" s="124"/>
      <c r="G142" s="124"/>
      <c r="H142" s="124"/>
      <c r="I142" s="124"/>
      <c r="J142" s="124"/>
      <c r="K142" s="124"/>
      <c r="L142" s="124"/>
    </row>
    <row r="143" spans="1:12" ht="15">
      <c r="A143" s="124"/>
      <c r="B143" s="124"/>
      <c r="C143" s="124"/>
      <c r="D143" s="124"/>
      <c r="E143" s="124"/>
      <c r="F143" s="124"/>
      <c r="G143" s="124"/>
      <c r="H143" s="124"/>
      <c r="I143" s="124"/>
      <c r="J143" s="124"/>
      <c r="K143" s="124"/>
      <c r="L143" s="124"/>
    </row>
    <row r="144" spans="1:12" ht="15">
      <c r="A144" s="124"/>
      <c r="B144" s="124"/>
      <c r="C144" s="124"/>
      <c r="D144" s="124"/>
      <c r="E144" s="124"/>
      <c r="F144" s="124"/>
      <c r="G144" s="124"/>
      <c r="H144" s="124"/>
      <c r="I144" s="124"/>
      <c r="J144" s="124"/>
      <c r="K144" s="124"/>
      <c r="L144" s="124"/>
    </row>
    <row r="145" spans="1:12" ht="15">
      <c r="A145" s="124"/>
      <c r="B145" s="124"/>
      <c r="C145" s="124"/>
      <c r="D145" s="124"/>
      <c r="E145" s="124"/>
      <c r="F145" s="124"/>
      <c r="G145" s="124"/>
      <c r="H145" s="124"/>
      <c r="I145" s="124"/>
      <c r="J145" s="124"/>
      <c r="K145" s="124"/>
      <c r="L145" s="124"/>
    </row>
    <row r="146" spans="1:12" ht="15">
      <c r="A146" s="124"/>
      <c r="B146" s="124"/>
      <c r="C146" s="124"/>
      <c r="D146" s="124"/>
      <c r="E146" s="124"/>
      <c r="F146" s="124"/>
      <c r="G146" s="124"/>
      <c r="H146" s="124"/>
      <c r="I146" s="124"/>
      <c r="J146" s="124"/>
      <c r="K146" s="124"/>
      <c r="L146" s="124"/>
    </row>
    <row r="147" spans="1:12" ht="15">
      <c r="A147" s="124"/>
      <c r="B147" s="124"/>
      <c r="C147" s="124"/>
      <c r="D147" s="124"/>
      <c r="E147" s="124"/>
      <c r="F147" s="124"/>
      <c r="G147" s="124"/>
      <c r="H147" s="124"/>
      <c r="I147" s="124"/>
      <c r="J147" s="124"/>
      <c r="K147" s="124"/>
      <c r="L147" s="124"/>
    </row>
    <row r="148" spans="1:12" ht="15">
      <c r="A148" s="124"/>
      <c r="B148" s="124"/>
      <c r="C148" s="124"/>
      <c r="D148" s="124"/>
      <c r="E148" s="124"/>
      <c r="F148" s="124"/>
      <c r="G148" s="124"/>
      <c r="H148" s="124"/>
      <c r="I148" s="124"/>
      <c r="J148" s="124"/>
      <c r="K148" s="124"/>
      <c r="L148" s="124"/>
    </row>
    <row r="149" spans="1:12" ht="15">
      <c r="A149" s="124"/>
      <c r="B149" s="124"/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</row>
    <row r="150" spans="1:12" ht="15">
      <c r="A150" s="124"/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</row>
    <row r="151" spans="1:12" ht="15">
      <c r="A151" s="124"/>
      <c r="B151" s="124"/>
      <c r="C151" s="124"/>
      <c r="D151" s="124"/>
      <c r="E151" s="124"/>
      <c r="F151" s="124"/>
      <c r="G151" s="124"/>
      <c r="H151" s="124"/>
      <c r="I151" s="124"/>
      <c r="J151" s="124"/>
      <c r="K151" s="124"/>
      <c r="L151" s="124"/>
    </row>
    <row r="152" spans="1:12" ht="15">
      <c r="A152" s="124"/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</row>
    <row r="153" spans="1:12" ht="15">
      <c r="A153" s="124"/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</row>
    <row r="154" spans="1:12" ht="15">
      <c r="A154" s="124"/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</row>
    <row r="155" spans="1:12" ht="15">
      <c r="A155" s="124"/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</row>
    <row r="156" spans="1:12" ht="15">
      <c r="A156" s="124"/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</row>
    <row r="157" spans="1:12" ht="15">
      <c r="A157" s="124"/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</row>
    <row r="158" spans="1:12" ht="15">
      <c r="A158" s="124"/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</row>
    <row r="159" spans="1:12" ht="15">
      <c r="A159" s="124"/>
      <c r="B159" s="124"/>
      <c r="C159" s="124"/>
      <c r="D159" s="124"/>
      <c r="E159" s="124"/>
      <c r="F159" s="124"/>
      <c r="G159" s="124"/>
      <c r="H159" s="124"/>
      <c r="I159" s="124"/>
      <c r="J159" s="124"/>
      <c r="K159" s="124"/>
      <c r="L159" s="124"/>
    </row>
    <row r="160" spans="1:12" ht="15">
      <c r="A160" s="124"/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</row>
    <row r="161" spans="1:12" ht="15">
      <c r="A161" s="124"/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</row>
    <row r="162" spans="1:12" ht="15">
      <c r="A162" s="124"/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</row>
    <row r="163" spans="1:12" ht="15">
      <c r="A163" s="124"/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</row>
    <row r="164" spans="1:12" ht="15">
      <c r="A164" s="124"/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</row>
  </sheetData>
  <dataConsolidate/>
  <mergeCells count="18">
    <mergeCell ref="A5:J5"/>
    <mergeCell ref="A6:J6"/>
    <mergeCell ref="B8:G8"/>
    <mergeCell ref="B9:B10"/>
    <mergeCell ref="C9:C10"/>
    <mergeCell ref="D9:D10"/>
    <mergeCell ref="E9:E10"/>
    <mergeCell ref="F9:F10"/>
    <mergeCell ref="G9:G10"/>
    <mergeCell ref="I9:J9"/>
    <mergeCell ref="AH21:AH24"/>
    <mergeCell ref="AH25:AH28"/>
    <mergeCell ref="O10:Q13"/>
    <mergeCell ref="I13:J13"/>
    <mergeCell ref="A14:B14"/>
    <mergeCell ref="O15:Q17"/>
    <mergeCell ref="O19:Q23"/>
    <mergeCell ref="AG21:AG29"/>
  </mergeCells>
  <conditionalFormatting sqref="I11:I14 J11:J12">
    <cfRule type="cellIs" dxfId="7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scale="97" orientation="portrait" r:id="rId1"/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tabColor theme="9" tint="-0.499984740745262"/>
  </sheetPr>
  <dimension ref="A1:AI158"/>
  <sheetViews>
    <sheetView showGridLines="0" zoomScaleNormal="100" zoomScaleSheetLayoutView="100" workbookViewId="0">
      <selection activeCell="M11" sqref="M11"/>
    </sheetView>
  </sheetViews>
  <sheetFormatPr baseColWidth="10" defaultRowHeight="12.75"/>
  <cols>
    <col min="1" max="1" width="15" style="143" customWidth="1"/>
    <col min="2" max="7" width="9.7109375" style="143" customWidth="1"/>
    <col min="8" max="8" width="1" style="143" customWidth="1"/>
    <col min="9" max="10" width="9.140625" style="143" customWidth="1"/>
    <col min="11" max="11" width="17" style="143" customWidth="1"/>
    <col min="12" max="15" width="13" style="143" customWidth="1"/>
    <col min="16" max="16" width="10.28515625" style="143" customWidth="1"/>
    <col min="17" max="16384" width="11.42578125" style="143"/>
  </cols>
  <sheetData>
    <row r="1" spans="1:16" s="111" customFormat="1" ht="15" customHeight="1">
      <c r="D1" s="112"/>
      <c r="E1" s="112"/>
      <c r="F1" s="112"/>
      <c r="G1" s="112"/>
      <c r="H1" s="112"/>
      <c r="I1" s="112"/>
      <c r="J1" s="112"/>
      <c r="K1" s="113"/>
    </row>
    <row r="2" spans="1:16" s="111" customFormat="1" ht="15" customHeight="1">
      <c r="D2" s="112"/>
      <c r="E2" s="112"/>
      <c r="F2" s="112"/>
      <c r="G2" s="112"/>
      <c r="H2" s="112"/>
      <c r="I2" s="112"/>
      <c r="J2" s="112"/>
      <c r="K2" s="113"/>
    </row>
    <row r="3" spans="1:16" s="111" customFormat="1" ht="15" customHeight="1">
      <c r="D3" s="112"/>
      <c r="E3" s="112"/>
      <c r="F3" s="112"/>
      <c r="G3" s="112"/>
      <c r="H3" s="112"/>
      <c r="I3" s="112"/>
      <c r="J3" s="112"/>
      <c r="K3" s="113"/>
    </row>
    <row r="4" spans="1:16" s="119" customFormat="1" ht="15" customHeight="1">
      <c r="A4" s="114"/>
      <c r="D4" s="116"/>
      <c r="E4" s="116"/>
      <c r="F4" s="116"/>
      <c r="G4" s="116"/>
      <c r="H4" s="116"/>
      <c r="I4" s="116"/>
      <c r="J4" s="116"/>
      <c r="K4" s="117"/>
    </row>
    <row r="5" spans="1:16" s="111" customFormat="1" ht="15" customHeight="1">
      <c r="A5" s="759" t="s">
        <v>145</v>
      </c>
      <c r="B5" s="759"/>
      <c r="C5" s="759"/>
      <c r="D5" s="759"/>
      <c r="E5" s="759"/>
      <c r="F5" s="759"/>
      <c r="G5" s="759"/>
      <c r="H5" s="759"/>
      <c r="I5" s="759"/>
      <c r="J5" s="759"/>
      <c r="K5" s="122"/>
      <c r="L5" s="121"/>
      <c r="M5" s="121"/>
      <c r="N5" s="121"/>
      <c r="O5" s="121"/>
      <c r="P5" s="121"/>
    </row>
    <row r="6" spans="1:16" s="111" customFormat="1" ht="15" customHeight="1">
      <c r="A6" s="835" t="s">
        <v>138</v>
      </c>
      <c r="B6" s="835"/>
      <c r="C6" s="835"/>
      <c r="D6" s="835"/>
      <c r="E6" s="835"/>
      <c r="F6" s="835"/>
      <c r="G6" s="835"/>
      <c r="H6" s="835"/>
      <c r="I6" s="835"/>
      <c r="J6" s="835"/>
      <c r="K6" s="122"/>
      <c r="L6" s="121"/>
      <c r="M6" s="121"/>
      <c r="N6" s="121"/>
      <c r="O6" s="121"/>
      <c r="P6" s="121"/>
    </row>
    <row r="7" spans="1:16" s="111" customFormat="1" ht="12.75" customHeight="1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5"/>
      <c r="O7" s="278"/>
      <c r="P7" s="278"/>
    </row>
    <row r="8" spans="1:16" s="119" customFormat="1" ht="20.25" customHeight="1">
      <c r="A8" s="672"/>
      <c r="B8" s="836" t="s">
        <v>139</v>
      </c>
      <c r="C8" s="836"/>
      <c r="D8" s="836"/>
      <c r="E8" s="836"/>
      <c r="F8" s="836"/>
      <c r="G8" s="836"/>
      <c r="H8" s="674"/>
      <c r="I8" s="674"/>
      <c r="J8" s="674"/>
      <c r="K8" s="127"/>
      <c r="N8" s="278"/>
      <c r="O8" s="278"/>
      <c r="P8" s="278"/>
    </row>
    <row r="9" spans="1:16" s="119" customFormat="1" ht="24.95" customHeight="1">
      <c r="A9" s="672"/>
      <c r="B9" s="840">
        <v>2012</v>
      </c>
      <c r="C9" s="840">
        <v>2013</v>
      </c>
      <c r="D9" s="840">
        <v>2014</v>
      </c>
      <c r="E9" s="840">
        <v>2015</v>
      </c>
      <c r="F9" s="840">
        <v>2016</v>
      </c>
      <c r="G9" s="840">
        <v>2017</v>
      </c>
      <c r="H9" s="675"/>
      <c r="I9" s="772" t="s">
        <v>268</v>
      </c>
      <c r="J9" s="772"/>
      <c r="K9" s="127"/>
      <c r="N9" s="278"/>
      <c r="O9" s="278"/>
      <c r="P9" s="278"/>
    </row>
    <row r="10" spans="1:16" s="130" customFormat="1" ht="24.95" customHeight="1">
      <c r="A10" s="676"/>
      <c r="B10" s="840"/>
      <c r="C10" s="840"/>
      <c r="D10" s="840"/>
      <c r="E10" s="840"/>
      <c r="F10" s="840"/>
      <c r="G10" s="840"/>
      <c r="H10" s="675"/>
      <c r="I10" s="677" t="s">
        <v>140</v>
      </c>
      <c r="J10" s="677" t="s">
        <v>141</v>
      </c>
      <c r="K10" s="155"/>
      <c r="N10" s="831"/>
      <c r="O10" s="831"/>
      <c r="P10" s="831"/>
    </row>
    <row r="11" spans="1:16" s="130" customFormat="1" ht="90" customHeight="1">
      <c r="A11" s="678" t="s">
        <v>146</v>
      </c>
      <c r="B11" s="131">
        <v>1450045</v>
      </c>
      <c r="C11" s="131">
        <v>1477702</v>
      </c>
      <c r="D11" s="131">
        <v>1422011.4</v>
      </c>
      <c r="E11" s="131">
        <v>1430230.9999999998</v>
      </c>
      <c r="F11" s="131">
        <v>1521741.574</v>
      </c>
      <c r="G11" s="131">
        <v>1581332.3219999999</v>
      </c>
      <c r="H11" s="132"/>
      <c r="I11" s="133">
        <f>G11-F11</f>
        <v>59590.747999999905</v>
      </c>
      <c r="J11" s="134">
        <f>G11/F11-1</f>
        <v>3.9159571518678771E-2</v>
      </c>
      <c r="K11" s="155"/>
      <c r="L11" s="326"/>
      <c r="N11" s="831"/>
      <c r="O11" s="831"/>
      <c r="P11" s="831"/>
    </row>
    <row r="12" spans="1:16" s="130" customFormat="1" ht="90" customHeight="1">
      <c r="A12" s="678" t="s">
        <v>147</v>
      </c>
      <c r="B12" s="131">
        <v>1457806</v>
      </c>
      <c r="C12" s="131">
        <v>1497810.8</v>
      </c>
      <c r="D12" s="131">
        <v>1425249.5</v>
      </c>
      <c r="E12" s="131">
        <v>1425327.2999999998</v>
      </c>
      <c r="F12" s="131">
        <v>1524483.65</v>
      </c>
      <c r="G12" s="131">
        <v>1587193</v>
      </c>
      <c r="H12" s="132"/>
      <c r="I12" s="133">
        <f>G12-F12</f>
        <v>62709.350000000093</v>
      </c>
      <c r="J12" s="134">
        <f>G12/F12-1</f>
        <v>4.1134813089009015E-2</v>
      </c>
      <c r="K12" s="327">
        <f>+G12-G11</f>
        <v>5860.6780000000726</v>
      </c>
      <c r="L12" s="328"/>
      <c r="N12" s="831"/>
      <c r="O12" s="831"/>
      <c r="P12" s="831"/>
    </row>
    <row r="13" spans="1:16" s="130" customFormat="1" ht="90" customHeight="1">
      <c r="A13" s="679" t="s">
        <v>148</v>
      </c>
      <c r="B13" s="680">
        <f t="shared" ref="B13:G13" si="0">IF(B12=0,0,(B11/B12)*100)</f>
        <v>99.467624635925489</v>
      </c>
      <c r="C13" s="680">
        <f t="shared" si="0"/>
        <v>98.657453932098761</v>
      </c>
      <c r="D13" s="680">
        <f t="shared" si="0"/>
        <v>99.772804691389112</v>
      </c>
      <c r="E13" s="680">
        <f t="shared" si="0"/>
        <v>100.34404027762605</v>
      </c>
      <c r="F13" s="680">
        <f t="shared" si="0"/>
        <v>99.820130835775117</v>
      </c>
      <c r="G13" s="680">
        <f t="shared" si="0"/>
        <v>99.630752025746077</v>
      </c>
      <c r="H13" s="681"/>
      <c r="I13" s="838">
        <f>G13-F13</f>
        <v>-0.18937881002904078</v>
      </c>
      <c r="J13" s="838"/>
      <c r="K13" s="138"/>
      <c r="L13" s="139"/>
      <c r="N13" s="831"/>
      <c r="O13" s="831"/>
      <c r="P13" s="831"/>
    </row>
    <row r="14" spans="1:16" ht="15" customHeight="1">
      <c r="A14" s="833"/>
      <c r="B14" s="833"/>
      <c r="C14" s="839"/>
      <c r="D14" s="839"/>
      <c r="E14" s="839"/>
      <c r="F14" s="839"/>
      <c r="G14" s="156"/>
      <c r="H14" s="280"/>
      <c r="I14" s="146"/>
      <c r="J14" s="146"/>
      <c r="K14" s="124"/>
      <c r="N14" s="831"/>
      <c r="O14" s="831"/>
      <c r="P14" s="831"/>
    </row>
    <row r="15" spans="1:16" ht="15" customHeight="1">
      <c r="A15" s="144"/>
      <c r="B15" s="144"/>
      <c r="C15" s="145"/>
      <c r="D15" s="145"/>
      <c r="E15" s="145"/>
      <c r="F15" s="145"/>
      <c r="G15" s="145"/>
      <c r="H15" s="145"/>
      <c r="I15" s="146"/>
      <c r="J15" s="146"/>
      <c r="K15" s="124"/>
      <c r="N15" s="831"/>
      <c r="O15" s="831"/>
      <c r="P15" s="831"/>
    </row>
    <row r="16" spans="1:16" ht="15" customHeight="1">
      <c r="A16" s="148"/>
      <c r="B16" s="148"/>
      <c r="C16" s="150"/>
      <c r="D16" s="149"/>
      <c r="E16" s="149"/>
      <c r="F16" s="150"/>
      <c r="G16" s="150"/>
      <c r="H16" s="150"/>
      <c r="I16" s="151"/>
      <c r="J16" s="151"/>
      <c r="K16" s="124"/>
      <c r="N16" s="831"/>
      <c r="O16" s="831"/>
      <c r="P16" s="831"/>
    </row>
    <row r="17" spans="1:35" ht="15" customHeight="1">
      <c r="A17" s="124"/>
      <c r="B17" s="124"/>
      <c r="C17" s="124"/>
      <c r="D17" s="124"/>
      <c r="E17" s="124"/>
      <c r="F17" s="124"/>
      <c r="G17" s="124"/>
      <c r="H17" s="124"/>
      <c r="I17" s="124"/>
      <c r="J17" s="124"/>
      <c r="K17" s="124"/>
    </row>
    <row r="18" spans="1:35" ht="15" customHeight="1">
      <c r="A18" s="124"/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N18" s="831"/>
      <c r="O18" s="831"/>
      <c r="P18" s="831"/>
    </row>
    <row r="19" spans="1:35" ht="15" customHeight="1">
      <c r="A19" s="124"/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N19" s="831"/>
      <c r="O19" s="831"/>
      <c r="P19" s="831"/>
    </row>
    <row r="20" spans="1:35" ht="15" customHeight="1">
      <c r="A20" s="124"/>
      <c r="B20" s="124"/>
      <c r="C20" s="124"/>
      <c r="D20" s="124"/>
      <c r="E20" s="124"/>
      <c r="F20" s="127"/>
      <c r="G20" s="127"/>
      <c r="H20" s="127"/>
      <c r="I20" s="127"/>
      <c r="J20" s="127"/>
      <c r="K20" s="127"/>
      <c r="L20" s="152"/>
      <c r="M20" s="152"/>
      <c r="N20" s="831"/>
      <c r="O20" s="831"/>
      <c r="P20" s="831"/>
      <c r="AF20" s="834"/>
      <c r="AG20" s="828"/>
      <c r="AH20" s="279"/>
      <c r="AI20" s="153"/>
    </row>
    <row r="21" spans="1:35" ht="15" customHeight="1">
      <c r="A21" s="124"/>
      <c r="B21" s="124"/>
      <c r="C21" s="124"/>
      <c r="D21" s="124"/>
      <c r="E21" s="124"/>
      <c r="F21" s="127"/>
      <c r="G21" s="127"/>
      <c r="H21" s="127"/>
      <c r="I21" s="127"/>
      <c r="J21" s="127"/>
      <c r="K21" s="157"/>
      <c r="L21" s="152"/>
      <c r="M21" s="152"/>
      <c r="N21" s="831"/>
      <c r="O21" s="831"/>
      <c r="P21" s="831"/>
      <c r="Q21" s="152"/>
      <c r="AF21" s="834"/>
      <c r="AG21" s="829"/>
      <c r="AH21" s="279"/>
      <c r="AI21" s="153"/>
    </row>
    <row r="22" spans="1:35" ht="15" customHeight="1">
      <c r="A22" s="124"/>
      <c r="B22" s="124"/>
      <c r="C22" s="124"/>
      <c r="D22" s="124"/>
      <c r="E22" s="124"/>
      <c r="F22" s="127"/>
      <c r="G22" s="127"/>
      <c r="H22" s="127"/>
      <c r="I22" s="127"/>
      <c r="J22" s="127"/>
      <c r="K22" s="127"/>
      <c r="L22" s="152"/>
      <c r="M22" s="152"/>
      <c r="N22" s="831"/>
      <c r="O22" s="831"/>
      <c r="P22" s="831"/>
      <c r="Q22" s="152"/>
      <c r="AF22" s="834"/>
      <c r="AG22" s="829"/>
      <c r="AH22" s="279"/>
      <c r="AI22" s="153"/>
    </row>
    <row r="23" spans="1:35" ht="15" customHeight="1">
      <c r="A23" s="124"/>
      <c r="B23" s="124"/>
      <c r="C23" s="124"/>
      <c r="D23" s="124"/>
      <c r="E23" s="124"/>
      <c r="F23" s="127"/>
      <c r="G23" s="127"/>
      <c r="H23" s="127"/>
      <c r="I23" s="127"/>
      <c r="J23" s="127"/>
      <c r="K23" s="158"/>
      <c r="L23" s="152"/>
      <c r="M23" s="152"/>
      <c r="N23" s="152"/>
      <c r="O23" s="152"/>
      <c r="P23" s="152"/>
      <c r="Q23" s="152"/>
      <c r="AF23" s="834"/>
      <c r="AG23" s="830"/>
      <c r="AH23" s="279"/>
      <c r="AI23" s="154"/>
    </row>
    <row r="24" spans="1:35" ht="15" customHeight="1">
      <c r="A24" s="124"/>
      <c r="B24" s="124"/>
      <c r="C24" s="124"/>
      <c r="D24" s="124"/>
      <c r="E24" s="124"/>
      <c r="F24" s="127"/>
      <c r="G24" s="127"/>
      <c r="H24" s="127"/>
      <c r="I24" s="127"/>
      <c r="J24" s="127"/>
      <c r="K24" s="158"/>
      <c r="L24" s="152"/>
      <c r="M24" s="152"/>
      <c r="N24" s="152"/>
      <c r="O24" s="152"/>
      <c r="P24" s="152"/>
      <c r="Q24" s="152"/>
      <c r="AF24" s="834"/>
      <c r="AG24" s="828"/>
      <c r="AH24" s="279"/>
      <c r="AI24" s="153"/>
    </row>
    <row r="25" spans="1:35" ht="15" customHeight="1">
      <c r="A25" s="124"/>
      <c r="B25" s="124"/>
      <c r="C25" s="124"/>
      <c r="D25" s="124"/>
      <c r="E25" s="124"/>
      <c r="F25" s="124"/>
      <c r="G25" s="124"/>
      <c r="H25" s="124"/>
      <c r="I25" s="124"/>
      <c r="J25" s="124"/>
      <c r="K25" s="159"/>
      <c r="N25" s="152"/>
      <c r="O25" s="152"/>
      <c r="P25" s="152"/>
      <c r="Q25" s="152"/>
      <c r="AF25" s="834"/>
      <c r="AG25" s="829"/>
      <c r="AH25" s="279"/>
      <c r="AI25" s="154"/>
    </row>
    <row r="26" spans="1:35" ht="15" customHeight="1">
      <c r="A26" s="124"/>
      <c r="B26" s="124"/>
      <c r="C26" s="124"/>
      <c r="D26" s="124"/>
      <c r="E26" s="124"/>
      <c r="F26" s="124"/>
      <c r="G26" s="124"/>
      <c r="H26" s="124"/>
      <c r="I26" s="124"/>
      <c r="J26" s="124"/>
      <c r="K26" s="159"/>
      <c r="N26" s="152"/>
      <c r="O26" s="152"/>
      <c r="P26" s="152"/>
      <c r="Q26" s="152"/>
      <c r="AF26" s="834"/>
      <c r="AG26" s="829"/>
      <c r="AH26" s="279"/>
      <c r="AI26" s="153"/>
    </row>
    <row r="27" spans="1:35" ht="15" customHeight="1">
      <c r="A27" s="124"/>
      <c r="B27" s="124"/>
      <c r="C27" s="124"/>
      <c r="D27" s="124"/>
      <c r="E27" s="124"/>
      <c r="F27" s="124"/>
      <c r="G27" s="124"/>
      <c r="H27" s="124"/>
      <c r="I27" s="124"/>
      <c r="J27" s="124"/>
      <c r="K27" s="159"/>
      <c r="AF27" s="834"/>
      <c r="AG27" s="830"/>
      <c r="AH27" s="279"/>
      <c r="AI27" s="153"/>
    </row>
    <row r="28" spans="1:35" ht="15" customHeight="1">
      <c r="A28" s="124"/>
      <c r="B28" s="124"/>
      <c r="C28" s="124"/>
      <c r="D28" s="124"/>
      <c r="E28" s="124"/>
      <c r="F28" s="124"/>
      <c r="G28" s="124"/>
      <c r="H28" s="124"/>
      <c r="I28" s="124"/>
      <c r="J28" s="124"/>
      <c r="K28" s="159"/>
      <c r="AF28" s="834"/>
      <c r="AG28" s="276"/>
      <c r="AH28" s="279"/>
      <c r="AI28" s="153"/>
    </row>
    <row r="29" spans="1:35" ht="15" customHeight="1">
      <c r="A29" s="124"/>
      <c r="B29" s="124"/>
      <c r="C29" s="124"/>
      <c r="D29" s="124"/>
      <c r="E29" s="124"/>
      <c r="F29" s="124"/>
      <c r="G29" s="124"/>
      <c r="H29" s="124"/>
      <c r="I29" s="124"/>
      <c r="J29" s="124"/>
      <c r="K29" s="159"/>
      <c r="AF29" s="834"/>
      <c r="AG29" s="277"/>
      <c r="AH29" s="279"/>
      <c r="AI29" s="153"/>
    </row>
    <row r="30" spans="1:35" ht="15" customHeight="1">
      <c r="A30" s="124"/>
      <c r="B30" s="124"/>
      <c r="C30" s="124"/>
      <c r="D30" s="124"/>
      <c r="E30" s="124"/>
      <c r="F30" s="124"/>
      <c r="G30" s="124"/>
      <c r="H30" s="124"/>
      <c r="I30" s="124"/>
      <c r="J30" s="124"/>
      <c r="K30" s="124"/>
    </row>
    <row r="31" spans="1:35" ht="15" customHeight="1">
      <c r="A31" s="124"/>
      <c r="B31" s="124"/>
      <c r="C31" s="124"/>
      <c r="D31" s="124"/>
      <c r="E31" s="124"/>
      <c r="F31" s="124"/>
      <c r="G31" s="124"/>
      <c r="H31" s="124"/>
      <c r="I31" s="124"/>
      <c r="J31" s="124"/>
      <c r="K31" s="124"/>
    </row>
    <row r="32" spans="1:35" ht="23.25" customHeight="1">
      <c r="A32" s="479" t="s">
        <v>410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</row>
    <row r="33" spans="1:11" ht="23.25" customHeight="1">
      <c r="A33" s="124"/>
      <c r="B33" s="124"/>
      <c r="C33" s="124"/>
      <c r="D33" s="124"/>
      <c r="E33" s="124"/>
      <c r="F33" s="124"/>
      <c r="G33" s="124"/>
      <c r="H33" s="124"/>
      <c r="I33" s="124"/>
      <c r="J33" s="124"/>
      <c r="K33" s="124"/>
    </row>
    <row r="34" spans="1:11" ht="15">
      <c r="A34" s="124"/>
      <c r="B34" s="124"/>
      <c r="C34" s="124"/>
      <c r="D34" s="124"/>
      <c r="E34" s="124"/>
      <c r="F34" s="124"/>
      <c r="G34" s="124"/>
      <c r="H34" s="124"/>
      <c r="I34" s="124"/>
      <c r="J34" s="124"/>
      <c r="K34" s="124"/>
    </row>
    <row r="35" spans="1:11" ht="8.25" customHeight="1">
      <c r="A35" s="124"/>
      <c r="B35" s="124"/>
      <c r="C35" s="124"/>
      <c r="D35" s="124"/>
      <c r="E35" s="124"/>
      <c r="F35" s="124"/>
      <c r="G35" s="124"/>
      <c r="H35" s="124"/>
      <c r="I35" s="124"/>
      <c r="J35" s="124"/>
      <c r="K35" s="124"/>
    </row>
    <row r="36" spans="1:11" ht="15" hidden="1">
      <c r="A36" s="124"/>
      <c r="B36" s="124"/>
      <c r="C36" s="124"/>
      <c r="D36" s="124"/>
      <c r="E36" s="124"/>
      <c r="F36" s="124"/>
      <c r="G36" s="124"/>
      <c r="H36" s="124"/>
      <c r="I36" s="124"/>
      <c r="J36" s="124"/>
      <c r="K36" s="124"/>
    </row>
    <row r="37" spans="1:11" ht="15" hidden="1">
      <c r="A37" s="124"/>
      <c r="B37" s="124"/>
      <c r="C37" s="124"/>
      <c r="D37" s="124"/>
      <c r="E37" s="124"/>
      <c r="F37" s="124"/>
      <c r="G37" s="124"/>
      <c r="H37" s="124"/>
      <c r="I37" s="124"/>
      <c r="J37" s="124"/>
      <c r="K37" s="124"/>
    </row>
    <row r="38" spans="1:11" ht="15" hidden="1">
      <c r="A38" s="124"/>
      <c r="B38" s="124"/>
      <c r="C38" s="124"/>
      <c r="D38" s="124"/>
      <c r="E38" s="124"/>
      <c r="F38" s="124"/>
      <c r="G38" s="124"/>
      <c r="H38" s="124"/>
      <c r="I38" s="124"/>
      <c r="J38" s="124"/>
      <c r="K38" s="124"/>
    </row>
    <row r="39" spans="1:11" ht="15" hidden="1">
      <c r="A39" s="124"/>
      <c r="B39" s="124"/>
      <c r="C39" s="124"/>
      <c r="D39" s="124"/>
      <c r="E39" s="124"/>
      <c r="F39" s="124"/>
      <c r="G39" s="124"/>
      <c r="H39" s="124"/>
      <c r="I39" s="124"/>
      <c r="J39" s="124"/>
      <c r="K39" s="124"/>
    </row>
    <row r="40" spans="1:11" ht="15" hidden="1">
      <c r="A40" s="124"/>
      <c r="B40" s="124"/>
      <c r="C40" s="124"/>
      <c r="D40" s="124"/>
      <c r="E40" s="124"/>
      <c r="F40" s="124"/>
      <c r="G40" s="124"/>
      <c r="H40" s="124"/>
      <c r="I40" s="124"/>
      <c r="J40" s="124"/>
      <c r="K40" s="124"/>
    </row>
    <row r="41" spans="1:11" ht="15">
      <c r="A41" s="124"/>
      <c r="B41" s="124"/>
      <c r="C41" s="124"/>
      <c r="D41" s="124"/>
      <c r="E41" s="124"/>
      <c r="F41" s="124"/>
      <c r="G41" s="124"/>
      <c r="H41" s="124"/>
      <c r="I41" s="124"/>
      <c r="J41" s="124"/>
      <c r="K41" s="124"/>
    </row>
    <row r="42" spans="1:11" ht="15">
      <c r="A42" s="124"/>
      <c r="B42" s="124"/>
      <c r="C42" s="124"/>
      <c r="D42" s="124"/>
      <c r="E42" s="124"/>
      <c r="F42" s="124"/>
      <c r="G42" s="124"/>
      <c r="H42" s="124"/>
      <c r="I42" s="124"/>
      <c r="J42" s="124"/>
      <c r="K42" s="124"/>
    </row>
    <row r="43" spans="1:11" ht="15">
      <c r="A43" s="124"/>
      <c r="B43" s="124"/>
      <c r="C43" s="124"/>
      <c r="D43" s="124"/>
      <c r="E43" s="124"/>
      <c r="F43" s="124"/>
      <c r="G43" s="124"/>
      <c r="H43" s="124"/>
      <c r="I43" s="124"/>
      <c r="J43" s="124"/>
      <c r="K43" s="124"/>
    </row>
    <row r="44" spans="1:11" ht="15">
      <c r="A44" s="124"/>
      <c r="B44" s="124"/>
      <c r="C44" s="124"/>
      <c r="D44" s="124"/>
      <c r="E44" s="124"/>
      <c r="F44" s="124"/>
      <c r="G44" s="124"/>
      <c r="H44" s="124"/>
      <c r="I44" s="124"/>
      <c r="J44" s="124"/>
      <c r="K44" s="124"/>
    </row>
    <row r="45" spans="1:11" ht="15">
      <c r="A45" s="124"/>
      <c r="B45" s="124"/>
      <c r="C45" s="124"/>
      <c r="D45" s="124"/>
      <c r="E45" s="124"/>
      <c r="F45" s="124"/>
      <c r="G45" s="124"/>
      <c r="H45" s="124"/>
      <c r="I45" s="124"/>
      <c r="J45" s="124"/>
      <c r="K45" s="124"/>
    </row>
    <row r="46" spans="1:11" ht="15">
      <c r="A46" s="124"/>
      <c r="B46" s="124"/>
      <c r="C46" s="124"/>
      <c r="D46" s="124"/>
      <c r="E46" s="124"/>
      <c r="F46" s="124"/>
      <c r="G46" s="124"/>
      <c r="H46" s="124"/>
      <c r="I46" s="124"/>
      <c r="J46" s="124"/>
      <c r="K46" s="124"/>
    </row>
    <row r="47" spans="1:11" ht="15">
      <c r="A47" s="124"/>
      <c r="B47" s="124"/>
      <c r="C47" s="124"/>
      <c r="D47" s="124"/>
      <c r="E47" s="124"/>
      <c r="F47" s="124"/>
      <c r="G47" s="124"/>
      <c r="H47" s="124"/>
      <c r="I47" s="124"/>
      <c r="J47" s="124"/>
      <c r="K47" s="124"/>
    </row>
    <row r="48" spans="1:11" ht="15">
      <c r="A48" s="124"/>
      <c r="B48" s="124"/>
      <c r="C48" s="124"/>
      <c r="D48" s="124"/>
      <c r="E48" s="124"/>
      <c r="F48" s="124"/>
      <c r="G48" s="124"/>
      <c r="H48" s="124"/>
      <c r="I48" s="124"/>
      <c r="J48" s="124"/>
      <c r="K48" s="124"/>
    </row>
    <row r="49" spans="1:11" ht="15">
      <c r="A49" s="124"/>
      <c r="B49" s="124"/>
      <c r="C49" s="124"/>
      <c r="D49" s="124"/>
      <c r="E49" s="124"/>
      <c r="F49" s="124"/>
      <c r="G49" s="124"/>
      <c r="H49" s="124"/>
      <c r="I49" s="124"/>
      <c r="J49" s="124"/>
      <c r="K49" s="124"/>
    </row>
    <row r="50" spans="1:11" ht="15">
      <c r="A50" s="124"/>
      <c r="B50" s="124"/>
      <c r="C50" s="124"/>
      <c r="D50" s="124"/>
      <c r="E50" s="124"/>
      <c r="F50" s="124"/>
      <c r="G50" s="124"/>
      <c r="H50" s="124"/>
      <c r="I50" s="124"/>
      <c r="J50" s="124"/>
      <c r="K50" s="124"/>
    </row>
    <row r="51" spans="1:11" ht="15">
      <c r="A51" s="124"/>
      <c r="B51" s="124"/>
      <c r="C51" s="124"/>
      <c r="D51" s="124"/>
      <c r="E51" s="124"/>
      <c r="F51" s="124"/>
      <c r="G51" s="124"/>
      <c r="H51" s="124"/>
      <c r="I51" s="124"/>
      <c r="J51" s="124"/>
      <c r="K51" s="124"/>
    </row>
    <row r="52" spans="1:11" ht="15">
      <c r="A52" s="124"/>
      <c r="B52" s="124"/>
      <c r="C52" s="124"/>
      <c r="D52" s="124"/>
      <c r="E52" s="124"/>
      <c r="F52" s="124"/>
      <c r="G52" s="124"/>
      <c r="H52" s="124"/>
      <c r="I52" s="124"/>
      <c r="J52" s="124"/>
      <c r="K52" s="124"/>
    </row>
    <row r="53" spans="1:11" ht="15">
      <c r="A53" s="124"/>
      <c r="B53" s="124"/>
      <c r="C53" s="124"/>
      <c r="D53" s="124"/>
      <c r="E53" s="124"/>
      <c r="F53" s="124"/>
      <c r="G53" s="124"/>
      <c r="H53" s="124"/>
      <c r="I53" s="124"/>
      <c r="J53" s="124"/>
      <c r="K53" s="124"/>
    </row>
    <row r="54" spans="1:11" ht="15">
      <c r="A54" s="124"/>
      <c r="B54" s="124"/>
      <c r="C54" s="124"/>
      <c r="D54" s="124"/>
      <c r="E54" s="124"/>
      <c r="F54" s="124"/>
      <c r="G54" s="124"/>
      <c r="H54" s="124"/>
      <c r="I54" s="124"/>
      <c r="J54" s="124"/>
      <c r="K54" s="124"/>
    </row>
    <row r="55" spans="1:11" ht="15">
      <c r="A55" s="124"/>
      <c r="B55" s="124"/>
      <c r="C55" s="124"/>
      <c r="D55" s="124"/>
      <c r="E55" s="124"/>
      <c r="F55" s="124"/>
      <c r="G55" s="124"/>
      <c r="H55" s="124"/>
      <c r="I55" s="124"/>
      <c r="J55" s="124"/>
      <c r="K55" s="124"/>
    </row>
    <row r="56" spans="1:11" ht="15">
      <c r="A56" s="124"/>
      <c r="B56" s="124"/>
      <c r="C56" s="124"/>
      <c r="D56" s="124"/>
      <c r="E56" s="124"/>
      <c r="F56" s="124"/>
      <c r="G56" s="124"/>
      <c r="H56" s="124"/>
      <c r="I56" s="124"/>
      <c r="J56" s="124"/>
      <c r="K56" s="124"/>
    </row>
    <row r="57" spans="1:11" ht="15">
      <c r="A57" s="124"/>
      <c r="B57" s="124"/>
      <c r="C57" s="124"/>
      <c r="D57" s="124"/>
      <c r="E57" s="124"/>
      <c r="F57" s="124"/>
      <c r="G57" s="124"/>
      <c r="H57" s="124"/>
      <c r="I57" s="124"/>
      <c r="J57" s="124"/>
      <c r="K57" s="124"/>
    </row>
    <row r="58" spans="1:11" ht="15">
      <c r="A58" s="124"/>
      <c r="B58" s="124"/>
      <c r="C58" s="124"/>
      <c r="D58" s="124"/>
      <c r="E58" s="124"/>
      <c r="F58" s="124"/>
      <c r="G58" s="124"/>
      <c r="H58" s="124"/>
      <c r="I58" s="124"/>
      <c r="J58" s="124"/>
      <c r="K58" s="124"/>
    </row>
    <row r="59" spans="1:11" ht="15">
      <c r="A59" s="124"/>
      <c r="B59" s="124"/>
      <c r="C59" s="124"/>
      <c r="D59" s="124"/>
      <c r="E59" s="124"/>
      <c r="F59" s="124"/>
      <c r="G59" s="124"/>
      <c r="H59" s="124"/>
      <c r="I59" s="124"/>
      <c r="J59" s="124"/>
      <c r="K59" s="124"/>
    </row>
    <row r="60" spans="1:11" ht="15">
      <c r="A60" s="124"/>
      <c r="B60" s="124"/>
      <c r="C60" s="124"/>
      <c r="D60" s="124"/>
      <c r="E60" s="124"/>
      <c r="F60" s="124"/>
      <c r="G60" s="124"/>
      <c r="H60" s="124"/>
      <c r="I60" s="124"/>
      <c r="J60" s="124"/>
      <c r="K60" s="124"/>
    </row>
    <row r="61" spans="1:11" ht="15">
      <c r="A61" s="124"/>
      <c r="B61" s="124"/>
      <c r="C61" s="124"/>
      <c r="D61" s="124"/>
      <c r="E61" s="124"/>
      <c r="F61" s="124"/>
      <c r="G61" s="124"/>
      <c r="H61" s="124"/>
      <c r="I61" s="124"/>
      <c r="J61" s="124"/>
      <c r="K61" s="124"/>
    </row>
    <row r="62" spans="1:11" ht="15">
      <c r="A62" s="124"/>
      <c r="B62" s="124"/>
      <c r="C62" s="124"/>
      <c r="D62" s="124"/>
      <c r="E62" s="124"/>
      <c r="F62" s="124"/>
      <c r="G62" s="124"/>
      <c r="H62" s="124"/>
      <c r="I62" s="124"/>
      <c r="J62" s="124"/>
      <c r="K62" s="124"/>
    </row>
    <row r="63" spans="1:11" ht="15">
      <c r="A63" s="124"/>
      <c r="B63" s="124"/>
      <c r="C63" s="124"/>
      <c r="D63" s="124"/>
      <c r="E63" s="124"/>
      <c r="F63" s="124"/>
      <c r="G63" s="124"/>
      <c r="H63" s="124"/>
      <c r="I63" s="124"/>
      <c r="J63" s="124"/>
      <c r="K63" s="124"/>
    </row>
    <row r="64" spans="1:11" ht="15">
      <c r="A64" s="124"/>
      <c r="B64" s="124"/>
      <c r="C64" s="124"/>
      <c r="D64" s="124"/>
      <c r="E64" s="124"/>
      <c r="F64" s="124"/>
      <c r="G64" s="124"/>
      <c r="H64" s="124"/>
      <c r="I64" s="124"/>
      <c r="J64" s="124"/>
      <c r="K64" s="124"/>
    </row>
    <row r="65" spans="1:11" ht="15">
      <c r="A65" s="124"/>
      <c r="B65" s="124"/>
      <c r="C65" s="124"/>
      <c r="D65" s="124"/>
      <c r="E65" s="124"/>
      <c r="F65" s="124"/>
      <c r="G65" s="124"/>
      <c r="H65" s="124"/>
      <c r="I65" s="124"/>
      <c r="J65" s="124"/>
      <c r="K65" s="124"/>
    </row>
    <row r="66" spans="1:11" ht="15">
      <c r="A66" s="124"/>
      <c r="B66" s="124"/>
      <c r="C66" s="124"/>
      <c r="D66" s="124"/>
      <c r="E66" s="124"/>
      <c r="F66" s="124"/>
      <c r="G66" s="124"/>
      <c r="H66" s="124"/>
      <c r="I66" s="124"/>
      <c r="J66" s="124"/>
      <c r="K66" s="124"/>
    </row>
    <row r="67" spans="1:11" ht="15">
      <c r="A67" s="124"/>
      <c r="B67" s="124"/>
      <c r="C67" s="124"/>
      <c r="D67" s="124"/>
      <c r="E67" s="124"/>
      <c r="F67" s="124"/>
      <c r="G67" s="124"/>
      <c r="H67" s="124"/>
      <c r="I67" s="124"/>
      <c r="J67" s="124"/>
      <c r="K67" s="124"/>
    </row>
    <row r="68" spans="1:11" ht="15">
      <c r="A68" s="124"/>
      <c r="B68" s="124"/>
      <c r="C68" s="124"/>
      <c r="D68" s="124"/>
      <c r="E68" s="124"/>
      <c r="F68" s="124"/>
      <c r="G68" s="124"/>
      <c r="H68" s="124"/>
      <c r="I68" s="124"/>
      <c r="J68" s="124"/>
      <c r="K68" s="124"/>
    </row>
    <row r="69" spans="1:11" ht="15">
      <c r="A69" s="124"/>
      <c r="B69" s="124"/>
      <c r="C69" s="124"/>
      <c r="D69" s="124"/>
      <c r="E69" s="124"/>
      <c r="F69" s="124"/>
      <c r="G69" s="124"/>
      <c r="H69" s="124"/>
      <c r="I69" s="124"/>
      <c r="J69" s="124"/>
      <c r="K69" s="124"/>
    </row>
    <row r="70" spans="1:11" ht="15">
      <c r="A70" s="124"/>
      <c r="B70" s="124"/>
      <c r="C70" s="124"/>
      <c r="D70" s="124"/>
      <c r="E70" s="124"/>
      <c r="F70" s="124"/>
      <c r="G70" s="124"/>
      <c r="H70" s="124"/>
      <c r="I70" s="124"/>
      <c r="J70" s="124"/>
      <c r="K70" s="124"/>
    </row>
    <row r="71" spans="1:11" ht="15">
      <c r="A71" s="124"/>
      <c r="B71" s="124"/>
      <c r="C71" s="124"/>
      <c r="D71" s="124"/>
      <c r="E71" s="124"/>
      <c r="F71" s="124"/>
      <c r="G71" s="124"/>
      <c r="H71" s="124"/>
      <c r="I71" s="124"/>
      <c r="J71" s="124"/>
      <c r="K71" s="124"/>
    </row>
    <row r="72" spans="1:11" ht="15">
      <c r="A72" s="124"/>
      <c r="B72" s="124"/>
      <c r="C72" s="124"/>
      <c r="D72" s="124"/>
      <c r="E72" s="124"/>
      <c r="F72" s="124"/>
      <c r="G72" s="124"/>
      <c r="H72" s="124"/>
      <c r="I72" s="124"/>
      <c r="J72" s="124"/>
      <c r="K72" s="124"/>
    </row>
    <row r="73" spans="1:11" ht="15">
      <c r="A73" s="124"/>
      <c r="B73" s="124"/>
      <c r="C73" s="124"/>
      <c r="D73" s="124"/>
      <c r="E73" s="124"/>
      <c r="F73" s="124"/>
      <c r="G73" s="124"/>
      <c r="H73" s="124"/>
      <c r="I73" s="124"/>
      <c r="J73" s="124"/>
      <c r="K73" s="124"/>
    </row>
    <row r="74" spans="1:11" ht="15">
      <c r="A74" s="124"/>
      <c r="B74" s="124"/>
      <c r="C74" s="124"/>
      <c r="D74" s="124"/>
      <c r="E74" s="124"/>
      <c r="F74" s="124"/>
      <c r="G74" s="124"/>
      <c r="H74" s="124"/>
      <c r="I74" s="124"/>
      <c r="J74" s="124"/>
      <c r="K74" s="124"/>
    </row>
    <row r="75" spans="1:11" ht="15">
      <c r="A75" s="124"/>
      <c r="B75" s="124"/>
      <c r="C75" s="124"/>
      <c r="D75" s="124"/>
      <c r="E75" s="124"/>
      <c r="F75" s="124"/>
      <c r="G75" s="124"/>
      <c r="H75" s="124"/>
      <c r="I75" s="124"/>
      <c r="J75" s="124"/>
      <c r="K75" s="124"/>
    </row>
    <row r="76" spans="1:11" ht="15">
      <c r="A76" s="124"/>
      <c r="B76" s="124"/>
      <c r="C76" s="124"/>
      <c r="D76" s="124"/>
      <c r="E76" s="124"/>
      <c r="F76" s="124"/>
      <c r="G76" s="124"/>
      <c r="H76" s="124"/>
      <c r="I76" s="124"/>
      <c r="J76" s="124"/>
      <c r="K76" s="124"/>
    </row>
    <row r="77" spans="1:11" ht="15">
      <c r="A77" s="124"/>
      <c r="B77" s="124"/>
      <c r="C77" s="124"/>
      <c r="D77" s="124"/>
      <c r="E77" s="124"/>
      <c r="F77" s="124"/>
      <c r="G77" s="124"/>
      <c r="H77" s="124"/>
      <c r="I77" s="124"/>
      <c r="J77" s="124"/>
      <c r="K77" s="124"/>
    </row>
    <row r="78" spans="1:11" ht="15">
      <c r="A78" s="124"/>
      <c r="B78" s="124"/>
      <c r="C78" s="124"/>
      <c r="D78" s="124"/>
      <c r="E78" s="124"/>
      <c r="F78" s="124"/>
      <c r="G78" s="124"/>
      <c r="H78" s="124"/>
      <c r="I78" s="124"/>
      <c r="J78" s="124"/>
      <c r="K78" s="124"/>
    </row>
    <row r="79" spans="1:11" ht="15">
      <c r="A79" s="124"/>
      <c r="B79" s="124"/>
      <c r="C79" s="124"/>
      <c r="D79" s="124"/>
      <c r="E79" s="124"/>
      <c r="F79" s="124"/>
      <c r="G79" s="124"/>
      <c r="H79" s="124"/>
      <c r="I79" s="124"/>
      <c r="J79" s="124"/>
      <c r="K79" s="124"/>
    </row>
    <row r="80" spans="1:11" ht="15">
      <c r="A80" s="124"/>
      <c r="B80" s="124"/>
      <c r="C80" s="124"/>
      <c r="D80" s="124"/>
      <c r="E80" s="124"/>
      <c r="F80" s="124"/>
      <c r="G80" s="124"/>
      <c r="H80" s="124"/>
      <c r="I80" s="124"/>
      <c r="J80" s="124"/>
      <c r="K80" s="124"/>
    </row>
    <row r="81" spans="1:11" ht="15">
      <c r="A81" s="124"/>
      <c r="B81" s="124"/>
      <c r="C81" s="124"/>
      <c r="D81" s="124"/>
      <c r="E81" s="124"/>
      <c r="F81" s="124"/>
      <c r="G81" s="124"/>
      <c r="H81" s="124"/>
      <c r="I81" s="124"/>
      <c r="J81" s="124"/>
      <c r="K81" s="124"/>
    </row>
    <row r="82" spans="1:11" ht="15">
      <c r="A82" s="124"/>
      <c r="B82" s="124"/>
      <c r="C82" s="124"/>
      <c r="D82" s="124"/>
      <c r="E82" s="124"/>
      <c r="F82" s="124"/>
      <c r="G82" s="124"/>
      <c r="H82" s="124"/>
      <c r="I82" s="124"/>
      <c r="J82" s="124"/>
      <c r="K82" s="124"/>
    </row>
    <row r="83" spans="1:11" ht="15">
      <c r="A83" s="124"/>
      <c r="B83" s="124"/>
      <c r="C83" s="124"/>
      <c r="D83" s="124"/>
      <c r="E83" s="124"/>
      <c r="F83" s="124"/>
      <c r="G83" s="124"/>
      <c r="H83" s="124"/>
      <c r="I83" s="124"/>
      <c r="J83" s="124"/>
      <c r="K83" s="124"/>
    </row>
    <row r="84" spans="1:11" ht="15">
      <c r="A84" s="124"/>
      <c r="B84" s="124"/>
      <c r="C84" s="124"/>
      <c r="D84" s="124"/>
      <c r="E84" s="124"/>
      <c r="F84" s="124"/>
      <c r="G84" s="124"/>
      <c r="H84" s="124"/>
      <c r="I84" s="124"/>
      <c r="J84" s="124"/>
      <c r="K84" s="124"/>
    </row>
    <row r="85" spans="1:11" ht="15">
      <c r="A85" s="124"/>
      <c r="B85" s="124"/>
      <c r="C85" s="124"/>
      <c r="D85" s="124"/>
      <c r="E85" s="124"/>
      <c r="F85" s="124"/>
      <c r="G85" s="124"/>
      <c r="H85" s="124"/>
      <c r="I85" s="124"/>
      <c r="J85" s="124"/>
      <c r="K85" s="124"/>
    </row>
    <row r="86" spans="1:11" ht="15">
      <c r="A86" s="124"/>
      <c r="B86" s="124"/>
      <c r="C86" s="124"/>
      <c r="D86" s="124"/>
      <c r="E86" s="124"/>
      <c r="F86" s="124"/>
      <c r="G86" s="124"/>
      <c r="H86" s="124"/>
      <c r="I86" s="124"/>
      <c r="J86" s="124"/>
      <c r="K86" s="124"/>
    </row>
    <row r="87" spans="1:11" ht="15">
      <c r="A87" s="124"/>
      <c r="B87" s="124"/>
      <c r="C87" s="124"/>
      <c r="D87" s="124"/>
      <c r="E87" s="124"/>
      <c r="F87" s="124"/>
      <c r="G87" s="124"/>
      <c r="H87" s="124"/>
      <c r="I87" s="124"/>
      <c r="J87" s="124"/>
      <c r="K87" s="124"/>
    </row>
    <row r="88" spans="1:11" ht="15">
      <c r="A88" s="124"/>
      <c r="B88" s="124"/>
      <c r="C88" s="124"/>
      <c r="D88" s="124"/>
      <c r="E88" s="124"/>
      <c r="F88" s="124"/>
      <c r="G88" s="124"/>
      <c r="H88" s="124"/>
      <c r="I88" s="124"/>
      <c r="J88" s="124"/>
      <c r="K88" s="124"/>
    </row>
    <row r="89" spans="1:11" ht="15">
      <c r="A89" s="124"/>
      <c r="B89" s="124"/>
      <c r="C89" s="124"/>
      <c r="D89" s="124"/>
      <c r="E89" s="124"/>
      <c r="F89" s="124"/>
      <c r="G89" s="124"/>
      <c r="H89" s="124"/>
      <c r="I89" s="124"/>
      <c r="J89" s="124"/>
      <c r="K89" s="124"/>
    </row>
    <row r="90" spans="1:11" ht="15">
      <c r="A90" s="124"/>
      <c r="B90" s="124"/>
      <c r="C90" s="124"/>
      <c r="D90" s="124"/>
      <c r="E90" s="124"/>
      <c r="F90" s="124"/>
      <c r="G90" s="124"/>
      <c r="H90" s="124"/>
      <c r="I90" s="124"/>
      <c r="J90" s="124"/>
      <c r="K90" s="124"/>
    </row>
    <row r="91" spans="1:11" ht="15">
      <c r="A91" s="124"/>
      <c r="B91" s="124"/>
      <c r="C91" s="124"/>
      <c r="D91" s="124"/>
      <c r="E91" s="124"/>
      <c r="F91" s="124"/>
      <c r="G91" s="124"/>
      <c r="H91" s="124"/>
      <c r="I91" s="124"/>
      <c r="J91" s="124"/>
      <c r="K91" s="124"/>
    </row>
    <row r="92" spans="1:11" ht="15">
      <c r="A92" s="124"/>
      <c r="B92" s="124"/>
      <c r="C92" s="124"/>
      <c r="D92" s="124"/>
      <c r="E92" s="124"/>
      <c r="F92" s="124"/>
      <c r="G92" s="124"/>
      <c r="H92" s="124"/>
      <c r="I92" s="124"/>
      <c r="J92" s="124"/>
      <c r="K92" s="124"/>
    </row>
    <row r="93" spans="1:11" ht="15">
      <c r="A93" s="124"/>
      <c r="B93" s="124"/>
      <c r="C93" s="124"/>
      <c r="D93" s="124"/>
      <c r="E93" s="124"/>
      <c r="F93" s="124"/>
      <c r="G93" s="124"/>
      <c r="H93" s="124"/>
      <c r="I93" s="124"/>
      <c r="J93" s="124"/>
      <c r="K93" s="124"/>
    </row>
    <row r="94" spans="1:11" ht="15">
      <c r="A94" s="124"/>
      <c r="B94" s="124"/>
      <c r="C94" s="124"/>
      <c r="D94" s="124"/>
      <c r="E94" s="124"/>
      <c r="F94" s="124"/>
      <c r="G94" s="124"/>
      <c r="H94" s="124"/>
      <c r="I94" s="124"/>
      <c r="J94" s="124"/>
      <c r="K94" s="124"/>
    </row>
    <row r="95" spans="1:11" ht="15">
      <c r="A95" s="124"/>
      <c r="B95" s="124"/>
      <c r="C95" s="124"/>
      <c r="D95" s="124"/>
      <c r="E95" s="124"/>
      <c r="F95" s="124"/>
      <c r="G95" s="124"/>
      <c r="H95" s="124"/>
      <c r="I95" s="124"/>
      <c r="J95" s="124"/>
      <c r="K95" s="124"/>
    </row>
    <row r="96" spans="1:11" ht="15">
      <c r="A96" s="124"/>
      <c r="B96" s="124"/>
      <c r="C96" s="124"/>
      <c r="D96" s="124"/>
      <c r="E96" s="124"/>
      <c r="F96" s="124"/>
      <c r="G96" s="124"/>
      <c r="H96" s="124"/>
      <c r="I96" s="124"/>
      <c r="J96" s="124"/>
      <c r="K96" s="124"/>
    </row>
    <row r="97" spans="1:11" ht="15">
      <c r="A97" s="124"/>
      <c r="B97" s="124"/>
      <c r="C97" s="124"/>
      <c r="D97" s="124"/>
      <c r="E97" s="124"/>
      <c r="F97" s="124"/>
      <c r="G97" s="124"/>
      <c r="H97" s="124"/>
      <c r="I97" s="124"/>
      <c r="J97" s="124"/>
      <c r="K97" s="124"/>
    </row>
    <row r="98" spans="1:11" ht="15">
      <c r="A98" s="124"/>
      <c r="B98" s="124"/>
      <c r="C98" s="124"/>
      <c r="D98" s="124"/>
      <c r="E98" s="124"/>
      <c r="F98" s="124"/>
      <c r="G98" s="124"/>
      <c r="H98" s="124"/>
      <c r="I98" s="124"/>
      <c r="J98" s="124"/>
      <c r="K98" s="124"/>
    </row>
    <row r="99" spans="1:11" ht="15">
      <c r="A99" s="124"/>
      <c r="B99" s="124"/>
      <c r="C99" s="124"/>
      <c r="D99" s="124"/>
      <c r="E99" s="124"/>
      <c r="F99" s="124"/>
      <c r="G99" s="124"/>
      <c r="H99" s="124"/>
      <c r="I99" s="124"/>
      <c r="J99" s="124"/>
      <c r="K99" s="124"/>
    </row>
    <row r="100" spans="1:11" ht="15">
      <c r="A100" s="124"/>
      <c r="B100" s="124"/>
      <c r="C100" s="124"/>
      <c r="D100" s="124"/>
      <c r="E100" s="124"/>
      <c r="F100" s="124"/>
      <c r="G100" s="124"/>
      <c r="H100" s="124"/>
      <c r="I100" s="124"/>
      <c r="J100" s="124"/>
      <c r="K100" s="124"/>
    </row>
    <row r="101" spans="1:11" ht="15">
      <c r="A101" s="124"/>
      <c r="B101" s="124"/>
      <c r="C101" s="124"/>
      <c r="D101" s="124"/>
      <c r="E101" s="124"/>
      <c r="F101" s="124"/>
      <c r="G101" s="124"/>
      <c r="H101" s="124"/>
      <c r="I101" s="124"/>
      <c r="J101" s="124"/>
      <c r="K101" s="124"/>
    </row>
    <row r="102" spans="1:11" ht="15">
      <c r="A102" s="124"/>
      <c r="B102" s="124"/>
      <c r="C102" s="124"/>
      <c r="D102" s="124"/>
      <c r="E102" s="124"/>
      <c r="F102" s="124"/>
      <c r="G102" s="124"/>
      <c r="H102" s="124"/>
      <c r="I102" s="124"/>
      <c r="J102" s="124"/>
      <c r="K102" s="124"/>
    </row>
    <row r="103" spans="1:11" ht="15">
      <c r="A103" s="124"/>
      <c r="B103" s="124"/>
      <c r="C103" s="124"/>
      <c r="D103" s="124"/>
      <c r="E103" s="124"/>
      <c r="F103" s="124"/>
      <c r="G103" s="124"/>
      <c r="H103" s="124"/>
      <c r="I103" s="124"/>
      <c r="J103" s="124"/>
      <c r="K103" s="124"/>
    </row>
    <row r="104" spans="1:11" ht="15">
      <c r="A104" s="124"/>
      <c r="B104" s="124"/>
      <c r="C104" s="124"/>
      <c r="D104" s="124"/>
      <c r="E104" s="124"/>
      <c r="F104" s="124"/>
      <c r="G104" s="124"/>
      <c r="H104" s="124"/>
      <c r="I104" s="124"/>
      <c r="J104" s="124"/>
      <c r="K104" s="124"/>
    </row>
    <row r="105" spans="1:11" ht="15">
      <c r="A105" s="124"/>
      <c r="B105" s="124"/>
      <c r="C105" s="124"/>
      <c r="D105" s="124"/>
      <c r="E105" s="124"/>
      <c r="F105" s="124"/>
      <c r="G105" s="124"/>
      <c r="H105" s="124"/>
      <c r="I105" s="124"/>
      <c r="J105" s="124"/>
      <c r="K105" s="124"/>
    </row>
    <row r="106" spans="1:11" ht="15">
      <c r="A106" s="124"/>
      <c r="B106" s="124"/>
      <c r="C106" s="124"/>
      <c r="D106" s="124"/>
      <c r="E106" s="124"/>
      <c r="F106" s="124"/>
      <c r="G106" s="124"/>
      <c r="H106" s="124"/>
      <c r="I106" s="124"/>
      <c r="J106" s="124"/>
      <c r="K106" s="124"/>
    </row>
    <row r="107" spans="1:11" ht="15">
      <c r="A107" s="124"/>
      <c r="B107" s="124"/>
      <c r="C107" s="124"/>
      <c r="D107" s="124"/>
      <c r="E107" s="124"/>
      <c r="F107" s="124"/>
      <c r="G107" s="124"/>
      <c r="H107" s="124"/>
      <c r="I107" s="124"/>
      <c r="J107" s="124"/>
      <c r="K107" s="124"/>
    </row>
    <row r="108" spans="1:11" ht="15">
      <c r="A108" s="124"/>
      <c r="B108" s="124"/>
      <c r="C108" s="124"/>
      <c r="D108" s="124"/>
      <c r="E108" s="124"/>
      <c r="F108" s="124"/>
      <c r="G108" s="124"/>
      <c r="H108" s="124"/>
      <c r="I108" s="124"/>
      <c r="J108" s="124"/>
      <c r="K108" s="124"/>
    </row>
    <row r="109" spans="1:11" ht="15">
      <c r="A109" s="124"/>
      <c r="B109" s="124"/>
      <c r="C109" s="124"/>
      <c r="D109" s="124"/>
      <c r="E109" s="124"/>
      <c r="F109" s="124"/>
      <c r="G109" s="124"/>
      <c r="H109" s="124"/>
      <c r="I109" s="124"/>
      <c r="J109" s="124"/>
      <c r="K109" s="124"/>
    </row>
    <row r="110" spans="1:11" ht="15">
      <c r="A110" s="124"/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</row>
    <row r="111" spans="1:11" ht="15">
      <c r="A111" s="124"/>
      <c r="B111" s="124"/>
      <c r="C111" s="124"/>
      <c r="D111" s="124"/>
      <c r="E111" s="124"/>
      <c r="F111" s="124"/>
      <c r="G111" s="124"/>
      <c r="H111" s="124"/>
      <c r="I111" s="124"/>
      <c r="J111" s="124"/>
      <c r="K111" s="124"/>
    </row>
    <row r="112" spans="1:11" ht="15">
      <c r="A112" s="124"/>
      <c r="B112" s="124"/>
      <c r="C112" s="124"/>
      <c r="D112" s="124"/>
      <c r="E112" s="124"/>
      <c r="F112" s="124"/>
      <c r="G112" s="124"/>
      <c r="H112" s="124"/>
      <c r="I112" s="124"/>
      <c r="J112" s="124"/>
      <c r="K112" s="124"/>
    </row>
    <row r="113" spans="1:11" ht="15">
      <c r="A113" s="124"/>
      <c r="B113" s="124"/>
      <c r="C113" s="124"/>
      <c r="D113" s="124"/>
      <c r="E113" s="124"/>
      <c r="F113" s="124"/>
      <c r="G113" s="124"/>
      <c r="H113" s="124"/>
      <c r="I113" s="124"/>
      <c r="J113" s="124"/>
      <c r="K113" s="124"/>
    </row>
    <row r="114" spans="1:11" ht="15">
      <c r="A114" s="124"/>
      <c r="B114" s="124"/>
      <c r="C114" s="124"/>
      <c r="D114" s="124"/>
      <c r="E114" s="124"/>
      <c r="F114" s="124"/>
      <c r="G114" s="124"/>
      <c r="H114" s="124"/>
      <c r="I114" s="124"/>
      <c r="J114" s="124"/>
      <c r="K114" s="124"/>
    </row>
    <row r="115" spans="1:11" ht="15">
      <c r="A115" s="124"/>
      <c r="B115" s="124"/>
      <c r="C115" s="124"/>
      <c r="D115" s="124"/>
      <c r="E115" s="124"/>
      <c r="F115" s="124"/>
      <c r="G115" s="124"/>
      <c r="H115" s="124"/>
      <c r="I115" s="124"/>
      <c r="J115" s="124"/>
      <c r="K115" s="124"/>
    </row>
    <row r="116" spans="1:11" ht="15">
      <c r="A116" s="124"/>
      <c r="B116" s="124"/>
      <c r="C116" s="124"/>
      <c r="D116" s="124"/>
      <c r="E116" s="124"/>
      <c r="F116" s="124"/>
      <c r="G116" s="124"/>
      <c r="H116" s="124"/>
      <c r="I116" s="124"/>
      <c r="J116" s="124"/>
      <c r="K116" s="124"/>
    </row>
    <row r="117" spans="1:11" ht="15">
      <c r="A117" s="124"/>
      <c r="B117" s="124"/>
      <c r="C117" s="124"/>
      <c r="D117" s="124"/>
      <c r="E117" s="124"/>
      <c r="F117" s="124"/>
      <c r="G117" s="124"/>
      <c r="H117" s="124"/>
      <c r="I117" s="124"/>
      <c r="J117" s="124"/>
      <c r="K117" s="124"/>
    </row>
    <row r="118" spans="1:11" ht="15">
      <c r="A118" s="124"/>
      <c r="B118" s="124"/>
      <c r="C118" s="124"/>
      <c r="D118" s="124"/>
      <c r="E118" s="124"/>
      <c r="F118" s="124"/>
      <c r="G118" s="124"/>
      <c r="H118" s="124"/>
      <c r="I118" s="124"/>
      <c r="J118" s="124"/>
      <c r="K118" s="124"/>
    </row>
    <row r="119" spans="1:11" ht="15">
      <c r="A119" s="124"/>
      <c r="B119" s="124"/>
      <c r="C119" s="124"/>
      <c r="D119" s="124"/>
      <c r="E119" s="124"/>
      <c r="F119" s="124"/>
      <c r="G119" s="124"/>
      <c r="H119" s="124"/>
      <c r="I119" s="124"/>
      <c r="J119" s="124"/>
      <c r="K119" s="124"/>
    </row>
    <row r="120" spans="1:11" ht="15">
      <c r="A120" s="124"/>
      <c r="B120" s="124"/>
      <c r="C120" s="124"/>
      <c r="D120" s="124"/>
      <c r="E120" s="124"/>
      <c r="F120" s="124"/>
      <c r="G120" s="124"/>
      <c r="H120" s="124"/>
      <c r="I120" s="124"/>
      <c r="J120" s="124"/>
      <c r="K120" s="124"/>
    </row>
    <row r="121" spans="1:11" ht="15">
      <c r="A121" s="124"/>
      <c r="B121" s="124"/>
      <c r="C121" s="124"/>
      <c r="D121" s="124"/>
      <c r="E121" s="124"/>
      <c r="F121" s="124"/>
      <c r="G121" s="124"/>
      <c r="H121" s="124"/>
      <c r="I121" s="124"/>
      <c r="J121" s="124"/>
      <c r="K121" s="124"/>
    </row>
    <row r="122" spans="1:11" ht="15">
      <c r="A122" s="124"/>
      <c r="B122" s="124"/>
      <c r="C122" s="124"/>
      <c r="D122" s="124"/>
      <c r="E122" s="124"/>
      <c r="F122" s="124"/>
      <c r="G122" s="124"/>
      <c r="H122" s="124"/>
      <c r="I122" s="124"/>
      <c r="J122" s="124"/>
      <c r="K122" s="124"/>
    </row>
    <row r="123" spans="1:11" ht="15">
      <c r="A123" s="124"/>
      <c r="B123" s="124"/>
      <c r="C123" s="124"/>
      <c r="D123" s="124"/>
      <c r="E123" s="124"/>
      <c r="F123" s="124"/>
      <c r="G123" s="124"/>
      <c r="H123" s="124"/>
      <c r="I123" s="124"/>
      <c r="J123" s="124"/>
      <c r="K123" s="124"/>
    </row>
    <row r="124" spans="1:11" ht="15">
      <c r="A124" s="124"/>
      <c r="B124" s="124"/>
      <c r="C124" s="124"/>
      <c r="D124" s="124"/>
      <c r="E124" s="124"/>
      <c r="F124" s="124"/>
      <c r="G124" s="124"/>
      <c r="H124" s="124"/>
      <c r="I124" s="124"/>
      <c r="J124" s="124"/>
      <c r="K124" s="124"/>
    </row>
    <row r="125" spans="1:11" ht="15">
      <c r="A125" s="124"/>
      <c r="B125" s="124"/>
      <c r="C125" s="124"/>
      <c r="D125" s="124"/>
      <c r="E125" s="124"/>
      <c r="F125" s="124"/>
      <c r="G125" s="124"/>
      <c r="H125" s="124"/>
      <c r="I125" s="124"/>
      <c r="J125" s="124"/>
      <c r="K125" s="124"/>
    </row>
    <row r="126" spans="1:11" ht="15">
      <c r="A126" s="124"/>
      <c r="B126" s="124"/>
      <c r="C126" s="124"/>
      <c r="D126" s="124"/>
      <c r="E126" s="124"/>
      <c r="F126" s="124"/>
      <c r="G126" s="124"/>
      <c r="H126" s="124"/>
      <c r="I126" s="124"/>
      <c r="J126" s="124"/>
      <c r="K126" s="124"/>
    </row>
    <row r="127" spans="1:11" ht="15">
      <c r="A127" s="124"/>
      <c r="B127" s="124"/>
      <c r="C127" s="124"/>
      <c r="D127" s="124"/>
      <c r="E127" s="124"/>
      <c r="F127" s="124"/>
      <c r="G127" s="124"/>
      <c r="H127" s="124"/>
      <c r="I127" s="124"/>
      <c r="J127" s="124"/>
      <c r="K127" s="124"/>
    </row>
    <row r="128" spans="1:11" ht="15">
      <c r="A128" s="124"/>
      <c r="B128" s="124"/>
      <c r="C128" s="124"/>
      <c r="D128" s="124"/>
      <c r="E128" s="124"/>
      <c r="F128" s="124"/>
      <c r="G128" s="124"/>
      <c r="H128" s="124"/>
      <c r="I128" s="124"/>
      <c r="J128" s="124"/>
      <c r="K128" s="124"/>
    </row>
    <row r="129" spans="1:11" ht="15">
      <c r="A129" s="124"/>
      <c r="B129" s="124"/>
      <c r="C129" s="124"/>
      <c r="D129" s="124"/>
      <c r="E129" s="124"/>
      <c r="F129" s="124"/>
      <c r="G129" s="124"/>
      <c r="H129" s="124"/>
      <c r="I129" s="124"/>
      <c r="J129" s="124"/>
      <c r="K129" s="124"/>
    </row>
    <row r="130" spans="1:11" ht="15">
      <c r="A130" s="124"/>
      <c r="B130" s="124"/>
      <c r="C130" s="124"/>
      <c r="D130" s="124"/>
      <c r="E130" s="124"/>
      <c r="F130" s="124"/>
      <c r="G130" s="124"/>
      <c r="H130" s="124"/>
      <c r="I130" s="124"/>
      <c r="J130" s="124"/>
      <c r="K130" s="124"/>
    </row>
    <row r="131" spans="1:11" ht="15">
      <c r="A131" s="124"/>
      <c r="B131" s="124"/>
      <c r="C131" s="124"/>
      <c r="D131" s="124"/>
      <c r="E131" s="124"/>
      <c r="F131" s="124"/>
      <c r="G131" s="124"/>
      <c r="H131" s="124"/>
      <c r="I131" s="124"/>
      <c r="J131" s="124"/>
      <c r="K131" s="124"/>
    </row>
    <row r="132" spans="1:11" ht="15">
      <c r="A132" s="124"/>
      <c r="B132" s="124"/>
      <c r="C132" s="124"/>
      <c r="D132" s="124"/>
      <c r="E132" s="124"/>
      <c r="F132" s="124"/>
      <c r="G132" s="124"/>
      <c r="H132" s="124"/>
      <c r="I132" s="124"/>
      <c r="J132" s="124"/>
      <c r="K132" s="124"/>
    </row>
    <row r="133" spans="1:11" ht="15">
      <c r="A133" s="124"/>
      <c r="B133" s="124"/>
      <c r="C133" s="124"/>
      <c r="D133" s="124"/>
      <c r="E133" s="124"/>
      <c r="F133" s="124"/>
      <c r="G133" s="124"/>
      <c r="H133" s="124"/>
      <c r="I133" s="124"/>
      <c r="J133" s="124"/>
      <c r="K133" s="124"/>
    </row>
    <row r="134" spans="1:11" ht="15">
      <c r="A134" s="124"/>
      <c r="B134" s="124"/>
      <c r="C134" s="124"/>
      <c r="D134" s="124"/>
      <c r="E134" s="124"/>
      <c r="F134" s="124"/>
      <c r="G134" s="124"/>
      <c r="H134" s="124"/>
      <c r="I134" s="124"/>
      <c r="J134" s="124"/>
      <c r="K134" s="124"/>
    </row>
    <row r="135" spans="1:11" ht="15">
      <c r="A135" s="124"/>
      <c r="B135" s="124"/>
      <c r="C135" s="124"/>
      <c r="D135" s="124"/>
      <c r="E135" s="124"/>
      <c r="F135" s="124"/>
      <c r="G135" s="124"/>
      <c r="H135" s="124"/>
      <c r="I135" s="124"/>
      <c r="J135" s="124"/>
      <c r="K135" s="124"/>
    </row>
    <row r="136" spans="1:11" ht="15">
      <c r="A136" s="124"/>
      <c r="B136" s="124"/>
      <c r="C136" s="124"/>
      <c r="D136" s="124"/>
      <c r="E136" s="124"/>
      <c r="F136" s="124"/>
      <c r="G136" s="124"/>
      <c r="H136" s="124"/>
      <c r="I136" s="124"/>
      <c r="J136" s="124"/>
      <c r="K136" s="124"/>
    </row>
    <row r="137" spans="1:11" ht="15">
      <c r="A137" s="124"/>
      <c r="B137" s="124"/>
      <c r="C137" s="124"/>
      <c r="D137" s="124"/>
      <c r="E137" s="124"/>
      <c r="F137" s="124"/>
      <c r="G137" s="124"/>
      <c r="H137" s="124"/>
      <c r="I137" s="124"/>
      <c r="J137" s="124"/>
      <c r="K137" s="124"/>
    </row>
    <row r="138" spans="1:11" ht="15">
      <c r="A138" s="124"/>
      <c r="B138" s="124"/>
      <c r="C138" s="124"/>
      <c r="D138" s="124"/>
      <c r="E138" s="124"/>
      <c r="F138" s="124"/>
      <c r="G138" s="124"/>
      <c r="H138" s="124"/>
      <c r="I138" s="124"/>
      <c r="J138" s="124"/>
      <c r="K138" s="124"/>
    </row>
    <row r="139" spans="1:11" ht="15">
      <c r="A139" s="124"/>
      <c r="B139" s="124"/>
      <c r="C139" s="124"/>
      <c r="D139" s="124"/>
      <c r="E139" s="124"/>
      <c r="F139" s="124"/>
      <c r="G139" s="124"/>
      <c r="H139" s="124"/>
      <c r="I139" s="124"/>
      <c r="J139" s="124"/>
      <c r="K139" s="124"/>
    </row>
    <row r="140" spans="1:11" ht="15">
      <c r="A140" s="124"/>
      <c r="B140" s="124"/>
      <c r="C140" s="124"/>
      <c r="D140" s="124"/>
      <c r="E140" s="124"/>
      <c r="F140" s="124"/>
      <c r="G140" s="124"/>
      <c r="H140" s="124"/>
      <c r="I140" s="124"/>
      <c r="J140" s="124"/>
      <c r="K140" s="124"/>
    </row>
    <row r="141" spans="1:11" ht="15">
      <c r="A141" s="124"/>
      <c r="B141" s="124"/>
      <c r="C141" s="124"/>
      <c r="D141" s="124"/>
      <c r="E141" s="124"/>
      <c r="F141" s="124"/>
      <c r="G141" s="124"/>
      <c r="H141" s="124"/>
      <c r="I141" s="124"/>
      <c r="J141" s="124"/>
      <c r="K141" s="124"/>
    </row>
    <row r="142" spans="1:11" ht="15">
      <c r="A142" s="124"/>
      <c r="B142" s="124"/>
      <c r="C142" s="124"/>
      <c r="D142" s="124"/>
      <c r="E142" s="124"/>
      <c r="F142" s="124"/>
      <c r="G142" s="124"/>
      <c r="H142" s="124"/>
      <c r="I142" s="124"/>
      <c r="J142" s="124"/>
      <c r="K142" s="124"/>
    </row>
    <row r="143" spans="1:11" ht="15">
      <c r="A143" s="124"/>
      <c r="B143" s="124"/>
      <c r="C143" s="124"/>
      <c r="D143" s="124"/>
      <c r="E143" s="124"/>
      <c r="F143" s="124"/>
      <c r="G143" s="124"/>
      <c r="H143" s="124"/>
      <c r="I143" s="124"/>
      <c r="J143" s="124"/>
      <c r="K143" s="124"/>
    </row>
    <row r="144" spans="1:11" ht="15">
      <c r="A144" s="124"/>
      <c r="B144" s="124"/>
      <c r="C144" s="124"/>
      <c r="D144" s="124"/>
      <c r="E144" s="124"/>
      <c r="F144" s="124"/>
      <c r="G144" s="124"/>
      <c r="H144" s="124"/>
      <c r="I144" s="124"/>
      <c r="J144" s="124"/>
      <c r="K144" s="124"/>
    </row>
    <row r="145" spans="1:11" ht="15">
      <c r="A145" s="124"/>
      <c r="B145" s="124"/>
      <c r="C145" s="124"/>
      <c r="D145" s="124"/>
      <c r="E145" s="124"/>
      <c r="F145" s="124"/>
      <c r="G145" s="124"/>
      <c r="H145" s="124"/>
      <c r="I145" s="124"/>
      <c r="J145" s="124"/>
      <c r="K145" s="124"/>
    </row>
    <row r="146" spans="1:11" ht="15">
      <c r="A146" s="124"/>
      <c r="B146" s="124"/>
      <c r="C146" s="124"/>
      <c r="D146" s="124"/>
      <c r="E146" s="124"/>
      <c r="F146" s="124"/>
      <c r="G146" s="124"/>
      <c r="H146" s="124"/>
      <c r="I146" s="124"/>
      <c r="J146" s="124"/>
      <c r="K146" s="124"/>
    </row>
    <row r="147" spans="1:11" ht="15">
      <c r="A147" s="124"/>
      <c r="B147" s="124"/>
      <c r="C147" s="124"/>
      <c r="D147" s="124"/>
      <c r="E147" s="124"/>
      <c r="F147" s="124"/>
      <c r="G147" s="124"/>
      <c r="H147" s="124"/>
      <c r="I147" s="124"/>
      <c r="J147" s="124"/>
      <c r="K147" s="124"/>
    </row>
    <row r="148" spans="1:11" ht="15">
      <c r="A148" s="124"/>
      <c r="B148" s="124"/>
      <c r="C148" s="124"/>
      <c r="D148" s="124"/>
      <c r="E148" s="124"/>
      <c r="F148" s="124"/>
      <c r="G148" s="124"/>
      <c r="H148" s="124"/>
      <c r="I148" s="124"/>
      <c r="J148" s="124"/>
      <c r="K148" s="124"/>
    </row>
    <row r="149" spans="1:11" ht="15">
      <c r="A149" s="124"/>
      <c r="B149" s="124"/>
      <c r="C149" s="124"/>
      <c r="D149" s="124"/>
      <c r="E149" s="124"/>
      <c r="F149" s="124"/>
      <c r="G149" s="124"/>
      <c r="H149" s="124"/>
      <c r="I149" s="124"/>
      <c r="J149" s="124"/>
      <c r="K149" s="124"/>
    </row>
    <row r="150" spans="1:11" ht="15">
      <c r="A150" s="124"/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</row>
    <row r="151" spans="1:11" ht="15">
      <c r="A151" s="124"/>
      <c r="B151" s="124"/>
      <c r="C151" s="124"/>
      <c r="D151" s="124"/>
      <c r="E151" s="124"/>
      <c r="F151" s="124"/>
      <c r="G151" s="124"/>
      <c r="H151" s="124"/>
      <c r="I151" s="124"/>
      <c r="J151" s="124"/>
      <c r="K151" s="124"/>
    </row>
    <row r="152" spans="1:11" ht="15">
      <c r="A152" s="124"/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</row>
    <row r="153" spans="1:11" ht="15">
      <c r="A153" s="124"/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</row>
    <row r="154" spans="1:11" ht="15">
      <c r="A154" s="124"/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</row>
    <row r="155" spans="1:11" ht="15">
      <c r="A155" s="124"/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</row>
    <row r="156" spans="1:11" ht="15">
      <c r="A156" s="124"/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</row>
    <row r="157" spans="1:11" ht="15">
      <c r="A157" s="124"/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</row>
    <row r="158" spans="1:11" ht="15">
      <c r="A158" s="124"/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</row>
  </sheetData>
  <mergeCells count="19">
    <mergeCell ref="A14:B14"/>
    <mergeCell ref="C14:F14"/>
    <mergeCell ref="N14:P16"/>
    <mergeCell ref="N18:P22"/>
    <mergeCell ref="A5:J5"/>
    <mergeCell ref="A6:J6"/>
    <mergeCell ref="B8:G8"/>
    <mergeCell ref="B9:B10"/>
    <mergeCell ref="C9:C10"/>
    <mergeCell ref="D9:D10"/>
    <mergeCell ref="E9:E10"/>
    <mergeCell ref="F9:F10"/>
    <mergeCell ref="G9:G10"/>
    <mergeCell ref="I9:J9"/>
    <mergeCell ref="AF20:AF29"/>
    <mergeCell ref="AG20:AG23"/>
    <mergeCell ref="AG24:AG27"/>
    <mergeCell ref="N10:P13"/>
    <mergeCell ref="I13:J13"/>
  </mergeCells>
  <conditionalFormatting sqref="I11:I13 J11:J12">
    <cfRule type="cellIs" dxfId="6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tabColor theme="9" tint="-0.499984740745262"/>
  </sheetPr>
  <dimension ref="A1:AI160"/>
  <sheetViews>
    <sheetView showGridLines="0" zoomScaleNormal="100" zoomScaleSheetLayoutView="100" workbookViewId="0">
      <selection activeCell="L11" sqref="L11"/>
    </sheetView>
  </sheetViews>
  <sheetFormatPr baseColWidth="10" defaultRowHeight="12.75"/>
  <cols>
    <col min="1" max="1" width="15" style="143" customWidth="1"/>
    <col min="2" max="7" width="9.7109375" style="143" customWidth="1"/>
    <col min="8" max="8" width="1" style="143" customWidth="1"/>
    <col min="9" max="10" width="9.140625" style="143" customWidth="1"/>
    <col min="11" max="15" width="13" style="143" customWidth="1"/>
    <col min="16" max="16" width="10.28515625" style="143" customWidth="1"/>
    <col min="17" max="16384" width="11.42578125" style="143"/>
  </cols>
  <sheetData>
    <row r="1" spans="1:16" s="111" customFormat="1" ht="15" customHeight="1">
      <c r="D1" s="112"/>
      <c r="E1" s="112"/>
      <c r="F1" s="112"/>
      <c r="G1" s="112"/>
      <c r="H1" s="112"/>
      <c r="I1" s="112"/>
      <c r="J1" s="112"/>
      <c r="K1" s="113"/>
    </row>
    <row r="2" spans="1:16" s="111" customFormat="1" ht="15" customHeight="1">
      <c r="D2" s="112"/>
      <c r="E2" s="112"/>
      <c r="F2" s="112"/>
      <c r="G2" s="112"/>
      <c r="H2" s="112"/>
      <c r="I2" s="112"/>
      <c r="J2" s="112"/>
      <c r="K2" s="113"/>
    </row>
    <row r="3" spans="1:16" s="111" customFormat="1" ht="15" customHeight="1">
      <c r="B3" s="160"/>
      <c r="D3" s="112"/>
      <c r="E3" s="112"/>
      <c r="F3" s="842"/>
      <c r="G3" s="842"/>
      <c r="H3" s="842"/>
      <c r="I3" s="842"/>
      <c r="J3" s="842"/>
      <c r="K3" s="113"/>
    </row>
    <row r="4" spans="1:16" s="119" customFormat="1" ht="15" customHeight="1">
      <c r="A4" s="114"/>
      <c r="B4" s="115"/>
      <c r="D4" s="116"/>
      <c r="E4" s="116"/>
      <c r="F4" s="161"/>
      <c r="G4" s="161"/>
      <c r="H4" s="161"/>
      <c r="I4" s="161"/>
      <c r="J4" s="161"/>
      <c r="K4" s="117"/>
    </row>
    <row r="5" spans="1:16" s="111" customFormat="1" ht="15" customHeight="1">
      <c r="A5" s="759" t="s">
        <v>149</v>
      </c>
      <c r="B5" s="759"/>
      <c r="C5" s="759"/>
      <c r="D5" s="759"/>
      <c r="E5" s="759"/>
      <c r="F5" s="759"/>
      <c r="G5" s="759"/>
      <c r="H5" s="759"/>
      <c r="I5" s="759"/>
      <c r="J5" s="759"/>
      <c r="K5" s="120"/>
      <c r="L5" s="121"/>
      <c r="M5" s="121"/>
      <c r="N5" s="121"/>
      <c r="O5" s="121"/>
      <c r="P5" s="121"/>
    </row>
    <row r="6" spans="1:16" s="111" customFormat="1" ht="15" customHeight="1">
      <c r="A6" s="835" t="s">
        <v>138</v>
      </c>
      <c r="B6" s="835"/>
      <c r="C6" s="835"/>
      <c r="D6" s="835"/>
      <c r="E6" s="835"/>
      <c r="F6" s="835"/>
      <c r="G6" s="835"/>
      <c r="H6" s="835"/>
      <c r="I6" s="835"/>
      <c r="J6" s="835"/>
      <c r="K6" s="120"/>
      <c r="L6" s="121"/>
      <c r="M6" s="121"/>
      <c r="N6" s="121"/>
      <c r="O6" s="121"/>
      <c r="P6" s="121"/>
    </row>
    <row r="7" spans="1:16" s="111" customFormat="1" ht="15" customHeight="1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5"/>
      <c r="O7" s="278"/>
      <c r="P7" s="278"/>
    </row>
    <row r="8" spans="1:16" s="119" customFormat="1" ht="24.95" customHeight="1">
      <c r="A8" s="672"/>
      <c r="B8" s="836" t="s">
        <v>139</v>
      </c>
      <c r="C8" s="836"/>
      <c r="D8" s="836"/>
      <c r="E8" s="836"/>
      <c r="F8" s="836"/>
      <c r="G8" s="836"/>
      <c r="H8" s="674"/>
      <c r="I8" s="674"/>
      <c r="J8" s="674"/>
      <c r="K8" s="127"/>
      <c r="N8" s="278"/>
      <c r="O8" s="278"/>
      <c r="P8" s="278"/>
    </row>
    <row r="9" spans="1:16" s="119" customFormat="1" ht="24.95" customHeight="1">
      <c r="A9" s="672"/>
      <c r="B9" s="840">
        <v>2012</v>
      </c>
      <c r="C9" s="840">
        <v>2013</v>
      </c>
      <c r="D9" s="840">
        <v>2014</v>
      </c>
      <c r="E9" s="840">
        <v>2015</v>
      </c>
      <c r="F9" s="840">
        <v>2016</v>
      </c>
      <c r="G9" s="840">
        <v>2017</v>
      </c>
      <c r="H9" s="675"/>
      <c r="I9" s="772" t="s">
        <v>268</v>
      </c>
      <c r="J9" s="772"/>
      <c r="K9" s="127"/>
      <c r="N9" s="278"/>
      <c r="O9" s="278"/>
      <c r="P9" s="278"/>
    </row>
    <row r="10" spans="1:16" s="130" customFormat="1" ht="24.95" customHeight="1">
      <c r="A10" s="676"/>
      <c r="B10" s="840"/>
      <c r="C10" s="840"/>
      <c r="D10" s="840"/>
      <c r="E10" s="840"/>
      <c r="F10" s="840"/>
      <c r="G10" s="840"/>
      <c r="H10" s="675"/>
      <c r="I10" s="677" t="s">
        <v>140</v>
      </c>
      <c r="J10" s="677" t="s">
        <v>141</v>
      </c>
      <c r="K10" s="126"/>
      <c r="N10" s="831"/>
      <c r="O10" s="831"/>
      <c r="P10" s="831"/>
    </row>
    <row r="11" spans="1:16" s="130" customFormat="1" ht="90" customHeight="1">
      <c r="A11" s="678" t="s">
        <v>150</v>
      </c>
      <c r="B11" s="131">
        <v>1336007</v>
      </c>
      <c r="C11" s="131">
        <v>1379713.2</v>
      </c>
      <c r="D11" s="131">
        <v>1296985</v>
      </c>
      <c r="E11" s="131">
        <v>1358327.2999999998</v>
      </c>
      <c r="F11" s="131">
        <v>1470588.7209999999</v>
      </c>
      <c r="G11" s="131">
        <v>1532193.57</v>
      </c>
      <c r="H11" s="132"/>
      <c r="I11" s="133">
        <f>G11-F11</f>
        <v>61604.849000000162</v>
      </c>
      <c r="J11" s="134">
        <f>G11/F11-1</f>
        <v>4.1891283484146946E-2</v>
      </c>
      <c r="K11" s="126"/>
      <c r="N11" s="831"/>
      <c r="O11" s="831"/>
      <c r="P11" s="831"/>
    </row>
    <row r="12" spans="1:16" s="130" customFormat="1" ht="90" customHeight="1">
      <c r="A12" s="678" t="s">
        <v>151</v>
      </c>
      <c r="B12" s="131">
        <v>1336007</v>
      </c>
      <c r="C12" s="131">
        <v>1379713.2</v>
      </c>
      <c r="D12" s="131">
        <v>1296985</v>
      </c>
      <c r="E12" s="131">
        <v>1358327.2999999998</v>
      </c>
      <c r="F12" s="131">
        <v>1471983.65</v>
      </c>
      <c r="G12" s="131">
        <v>1532193.57</v>
      </c>
      <c r="H12" s="132"/>
      <c r="I12" s="133">
        <f>G12-F12</f>
        <v>60209.920000000158</v>
      </c>
      <c r="J12" s="134">
        <f>G12/F12-1</f>
        <v>4.0903932594631875E-2</v>
      </c>
      <c r="K12" s="155"/>
      <c r="N12" s="831"/>
      <c r="O12" s="831"/>
      <c r="P12" s="831"/>
    </row>
    <row r="13" spans="1:16" s="130" customFormat="1" ht="90" customHeight="1">
      <c r="A13" s="679" t="s">
        <v>152</v>
      </c>
      <c r="B13" s="680">
        <f>(B11/B12)*100</f>
        <v>100</v>
      </c>
      <c r="C13" s="680">
        <f>IF(C12=0,0,(C11/C12)*100)</f>
        <v>100</v>
      </c>
      <c r="D13" s="680">
        <f>IF(D12=0,0,(D11/D12)*100)</f>
        <v>100</v>
      </c>
      <c r="E13" s="680">
        <f>IF(E12=0,0,(E11/E12)*100)</f>
        <v>100</v>
      </c>
      <c r="F13" s="680">
        <f>IF(F12=0,0,(F11/F12)*100)</f>
        <v>99.905234749040858</v>
      </c>
      <c r="G13" s="680">
        <f>IF(G12=0,0,(G11/G12)*100)</f>
        <v>100</v>
      </c>
      <c r="H13" s="681"/>
      <c r="I13" s="838">
        <f>G13-F13</f>
        <v>9.4765250959142122E-2</v>
      </c>
      <c r="J13" s="838"/>
      <c r="K13" s="138"/>
      <c r="L13" s="139"/>
      <c r="N13" s="831"/>
      <c r="O13" s="831"/>
      <c r="P13" s="831"/>
    </row>
    <row r="14" spans="1:16" ht="15" customHeight="1">
      <c r="A14" s="833"/>
      <c r="B14" s="833"/>
      <c r="C14" s="841"/>
      <c r="D14" s="841"/>
      <c r="E14" s="841"/>
      <c r="F14" s="841"/>
      <c r="G14" s="162"/>
      <c r="H14" s="281"/>
      <c r="I14" s="162"/>
      <c r="J14" s="162"/>
      <c r="K14" s="124"/>
      <c r="N14" s="831"/>
      <c r="O14" s="831"/>
      <c r="P14" s="831"/>
    </row>
    <row r="15" spans="1:16" ht="15" customHeight="1">
      <c r="A15" s="144"/>
      <c r="B15" s="144"/>
      <c r="C15" s="145"/>
      <c r="D15" s="145"/>
      <c r="E15" s="145"/>
      <c r="F15" s="145"/>
      <c r="G15" s="145"/>
      <c r="H15" s="145"/>
      <c r="I15" s="146"/>
      <c r="J15" s="146"/>
      <c r="K15" s="124"/>
      <c r="N15" s="831"/>
      <c r="O15" s="831"/>
      <c r="P15" s="831"/>
    </row>
    <row r="16" spans="1:16" ht="15" customHeight="1">
      <c r="A16" s="148"/>
      <c r="B16" s="148"/>
      <c r="C16" s="150"/>
      <c r="D16" s="149"/>
      <c r="E16" s="149"/>
      <c r="F16" s="150"/>
      <c r="G16" s="150"/>
      <c r="H16" s="150"/>
      <c r="I16" s="151"/>
      <c r="J16" s="151"/>
      <c r="K16" s="124"/>
      <c r="L16" s="163"/>
      <c r="N16" s="831"/>
      <c r="O16" s="831"/>
      <c r="P16" s="831"/>
    </row>
    <row r="17" spans="1:35" ht="15" customHeight="1">
      <c r="A17" s="124"/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63"/>
    </row>
    <row r="18" spans="1:35" ht="15" customHeight="1">
      <c r="A18" s="124"/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63"/>
      <c r="N18" s="831"/>
      <c r="O18" s="831"/>
      <c r="P18" s="831"/>
    </row>
    <row r="19" spans="1:35" ht="15" customHeight="1">
      <c r="A19" s="124"/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63"/>
      <c r="N19" s="831"/>
      <c r="O19" s="831"/>
      <c r="P19" s="831"/>
    </row>
    <row r="20" spans="1:35" ht="15" customHeight="1">
      <c r="A20" s="124"/>
      <c r="B20" s="124"/>
      <c r="C20" s="124"/>
      <c r="D20" s="124"/>
      <c r="E20" s="124"/>
      <c r="F20" s="127"/>
      <c r="G20" s="127"/>
      <c r="H20" s="127"/>
      <c r="I20" s="127"/>
      <c r="J20" s="127"/>
      <c r="K20" s="127"/>
      <c r="L20" s="163"/>
      <c r="M20" s="152"/>
      <c r="N20" s="831"/>
      <c r="O20" s="831"/>
      <c r="P20" s="831"/>
      <c r="AF20" s="834"/>
      <c r="AG20" s="828"/>
      <c r="AH20" s="279"/>
      <c r="AI20" s="153"/>
    </row>
    <row r="21" spans="1:35" ht="15" customHeight="1">
      <c r="A21" s="124"/>
      <c r="B21" s="124"/>
      <c r="C21" s="124"/>
      <c r="D21" s="124"/>
      <c r="E21" s="124"/>
      <c r="F21" s="127"/>
      <c r="G21" s="127"/>
      <c r="H21" s="127"/>
      <c r="I21" s="127"/>
      <c r="J21" s="127"/>
      <c r="K21" s="127"/>
      <c r="L21" s="152"/>
      <c r="M21" s="152"/>
      <c r="N21" s="831"/>
      <c r="O21" s="831"/>
      <c r="P21" s="831"/>
      <c r="Q21" s="152"/>
      <c r="AF21" s="834"/>
      <c r="AG21" s="829"/>
      <c r="AH21" s="279"/>
      <c r="AI21" s="153"/>
    </row>
    <row r="22" spans="1:35" ht="15" customHeight="1">
      <c r="A22" s="124"/>
      <c r="B22" s="124"/>
      <c r="C22" s="124"/>
      <c r="D22" s="124"/>
      <c r="E22" s="124"/>
      <c r="F22" s="127"/>
      <c r="G22" s="127"/>
      <c r="H22" s="127"/>
      <c r="I22" s="127"/>
      <c r="J22" s="127"/>
      <c r="K22" s="127"/>
      <c r="L22" s="152"/>
      <c r="M22" s="152"/>
      <c r="N22" s="831"/>
      <c r="O22" s="831"/>
      <c r="P22" s="831"/>
      <c r="Q22" s="152"/>
      <c r="AF22" s="834"/>
      <c r="AG22" s="829"/>
      <c r="AH22" s="279"/>
      <c r="AI22" s="153"/>
    </row>
    <row r="23" spans="1:35" ht="15" customHeight="1">
      <c r="A23" s="124"/>
      <c r="B23" s="124"/>
      <c r="C23" s="124"/>
      <c r="D23" s="124"/>
      <c r="E23" s="124"/>
      <c r="F23" s="127"/>
      <c r="G23" s="127"/>
      <c r="H23" s="127"/>
      <c r="I23" s="127"/>
      <c r="J23" s="127"/>
      <c r="K23" s="127"/>
      <c r="L23" s="152"/>
      <c r="M23" s="152"/>
      <c r="N23" s="152"/>
      <c r="O23" s="152"/>
      <c r="P23" s="152"/>
      <c r="Q23" s="152"/>
      <c r="AF23" s="834"/>
      <c r="AG23" s="830"/>
      <c r="AH23" s="279"/>
      <c r="AI23" s="154"/>
    </row>
    <row r="24" spans="1:35" ht="15" customHeight="1">
      <c r="A24" s="124"/>
      <c r="B24" s="124"/>
      <c r="C24" s="124"/>
      <c r="D24" s="124"/>
      <c r="E24" s="124"/>
      <c r="F24" s="127"/>
      <c r="G24" s="127"/>
      <c r="H24" s="127"/>
      <c r="I24" s="127"/>
      <c r="J24" s="127"/>
      <c r="K24" s="127"/>
      <c r="L24" s="152"/>
      <c r="M24" s="152"/>
      <c r="N24" s="152"/>
      <c r="O24" s="152"/>
      <c r="P24" s="152"/>
      <c r="Q24" s="152"/>
      <c r="AF24" s="834"/>
      <c r="AG24" s="828"/>
      <c r="AH24" s="279"/>
      <c r="AI24" s="153"/>
    </row>
    <row r="25" spans="1:35" ht="15" customHeight="1">
      <c r="A25" s="124"/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N25" s="152"/>
      <c r="O25" s="152"/>
      <c r="P25" s="152"/>
      <c r="Q25" s="152"/>
      <c r="AF25" s="834"/>
      <c r="AG25" s="829"/>
      <c r="AH25" s="279"/>
      <c r="AI25" s="154"/>
    </row>
    <row r="26" spans="1:35" ht="15" customHeight="1">
      <c r="A26" s="124"/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N26" s="152"/>
      <c r="O26" s="152"/>
      <c r="P26" s="152"/>
      <c r="Q26" s="152"/>
      <c r="AF26" s="834"/>
      <c r="AG26" s="829"/>
      <c r="AH26" s="279"/>
      <c r="AI26" s="153"/>
    </row>
    <row r="27" spans="1:35" ht="15" customHeight="1">
      <c r="A27" s="124"/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AF27" s="834"/>
      <c r="AG27" s="830"/>
      <c r="AH27" s="279"/>
      <c r="AI27" s="153"/>
    </row>
    <row r="28" spans="1:35" ht="15" customHeight="1">
      <c r="A28" s="124"/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AF28" s="834"/>
      <c r="AG28" s="276"/>
      <c r="AH28" s="279"/>
      <c r="AI28" s="153"/>
    </row>
    <row r="29" spans="1:35" ht="15" customHeight="1">
      <c r="A29" s="124"/>
      <c r="B29" s="124"/>
      <c r="C29" s="124"/>
      <c r="D29" s="124"/>
      <c r="E29" s="124"/>
      <c r="F29" s="124"/>
      <c r="G29" s="124"/>
      <c r="H29" s="124"/>
      <c r="I29" s="124"/>
      <c r="J29" s="124"/>
      <c r="K29" s="124"/>
    </row>
    <row r="30" spans="1:35" ht="15" customHeight="1">
      <c r="A30" s="124"/>
      <c r="B30" s="124"/>
      <c r="C30" s="124"/>
      <c r="D30" s="124"/>
      <c r="E30" s="124"/>
      <c r="F30" s="124"/>
      <c r="G30" s="124"/>
      <c r="H30" s="124"/>
      <c r="I30" s="124"/>
      <c r="J30" s="124"/>
      <c r="K30" s="124"/>
    </row>
    <row r="31" spans="1:35" ht="15" customHeight="1">
      <c r="A31" s="124"/>
      <c r="B31" s="124"/>
      <c r="C31" s="124"/>
      <c r="D31" s="124"/>
      <c r="E31" s="124"/>
      <c r="F31" s="124"/>
      <c r="G31" s="124"/>
      <c r="H31" s="124"/>
      <c r="I31" s="124"/>
      <c r="J31" s="124"/>
      <c r="K31" s="124"/>
    </row>
    <row r="32" spans="1:35" ht="15" hidden="1">
      <c r="A32" s="124"/>
      <c r="B32" s="124"/>
      <c r="C32" s="124"/>
      <c r="D32" s="124"/>
      <c r="E32" s="124"/>
      <c r="F32" s="124"/>
      <c r="G32" s="124"/>
      <c r="H32" s="124"/>
      <c r="I32" s="124"/>
      <c r="J32" s="124"/>
      <c r="K32" s="124"/>
    </row>
    <row r="33" spans="1:11" ht="15" hidden="1">
      <c r="A33" s="124"/>
      <c r="B33" s="124"/>
      <c r="C33" s="124"/>
      <c r="D33" s="124"/>
      <c r="E33" s="124"/>
      <c r="F33" s="124"/>
      <c r="G33" s="124"/>
      <c r="H33" s="124"/>
      <c r="I33" s="124"/>
      <c r="J33" s="124"/>
      <c r="K33" s="124"/>
    </row>
    <row r="34" spans="1:11" ht="15" hidden="1">
      <c r="A34" s="124"/>
      <c r="B34" s="124"/>
      <c r="C34" s="124"/>
      <c r="D34" s="124"/>
      <c r="E34" s="124"/>
      <c r="F34" s="124"/>
      <c r="G34" s="124"/>
      <c r="H34" s="124"/>
      <c r="I34" s="124"/>
      <c r="J34" s="124"/>
      <c r="K34" s="124"/>
    </row>
    <row r="35" spans="1:11" ht="15" hidden="1">
      <c r="A35" s="124"/>
      <c r="B35" s="124"/>
      <c r="C35" s="124"/>
      <c r="D35" s="124"/>
      <c r="E35" s="124"/>
      <c r="F35" s="124"/>
      <c r="G35" s="124"/>
      <c r="H35" s="124"/>
      <c r="I35" s="124"/>
      <c r="J35" s="124"/>
      <c r="K35" s="124"/>
    </row>
    <row r="36" spans="1:11" ht="15" hidden="1">
      <c r="A36" s="124"/>
      <c r="B36" s="124"/>
      <c r="C36" s="124"/>
      <c r="D36" s="124"/>
      <c r="E36" s="124"/>
      <c r="F36" s="124"/>
      <c r="G36" s="124"/>
      <c r="H36" s="124"/>
      <c r="I36" s="124"/>
      <c r="J36" s="124"/>
      <c r="K36" s="124"/>
    </row>
    <row r="37" spans="1:11" ht="15">
      <c r="A37" s="479" t="s">
        <v>410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</row>
    <row r="38" spans="1:11" ht="15">
      <c r="A38" s="124"/>
      <c r="B38" s="124"/>
      <c r="C38" s="124"/>
      <c r="D38" s="124"/>
      <c r="E38" s="124"/>
      <c r="F38" s="124"/>
      <c r="G38" s="124"/>
      <c r="H38" s="124"/>
      <c r="I38" s="124"/>
      <c r="J38" s="124"/>
      <c r="K38" s="124"/>
    </row>
    <row r="39" spans="1:11" ht="15">
      <c r="A39" s="124"/>
      <c r="B39" s="124"/>
      <c r="C39" s="124"/>
      <c r="D39" s="124"/>
      <c r="E39" s="124"/>
      <c r="F39" s="124"/>
      <c r="G39" s="124"/>
      <c r="H39" s="124"/>
      <c r="I39" s="124"/>
      <c r="J39" s="124"/>
      <c r="K39" s="124"/>
    </row>
    <row r="40" spans="1:11" ht="15">
      <c r="A40" s="124"/>
      <c r="B40" s="124"/>
      <c r="C40" s="124"/>
      <c r="D40" s="124"/>
      <c r="E40" s="124"/>
      <c r="F40" s="124"/>
      <c r="G40" s="124"/>
      <c r="H40" s="124"/>
      <c r="I40" s="124"/>
      <c r="J40" s="124"/>
      <c r="K40" s="124"/>
    </row>
    <row r="41" spans="1:11" ht="15">
      <c r="A41" s="124"/>
      <c r="B41" s="124"/>
      <c r="C41" s="124"/>
      <c r="D41" s="124"/>
      <c r="E41" s="124"/>
      <c r="F41" s="124"/>
      <c r="G41" s="124"/>
      <c r="H41" s="124"/>
      <c r="I41" s="124"/>
      <c r="J41" s="124"/>
      <c r="K41" s="124"/>
    </row>
    <row r="42" spans="1:11" ht="15">
      <c r="A42" s="124"/>
      <c r="B42" s="124"/>
      <c r="C42" s="124"/>
      <c r="D42" s="124"/>
      <c r="E42" s="124"/>
      <c r="F42" s="124"/>
      <c r="G42" s="124"/>
      <c r="H42" s="124"/>
      <c r="I42" s="124"/>
      <c r="J42" s="124"/>
      <c r="K42" s="124"/>
    </row>
    <row r="43" spans="1:11" ht="15">
      <c r="A43" s="124"/>
      <c r="B43" s="124"/>
      <c r="C43" s="124"/>
      <c r="D43" s="124"/>
      <c r="E43" s="124"/>
      <c r="F43" s="124"/>
      <c r="G43" s="124"/>
      <c r="H43" s="124"/>
      <c r="I43" s="124"/>
      <c r="J43" s="124"/>
      <c r="K43" s="124"/>
    </row>
    <row r="44" spans="1:11" ht="15">
      <c r="A44" s="124"/>
      <c r="B44" s="124"/>
      <c r="C44" s="124"/>
      <c r="D44" s="124"/>
      <c r="E44" s="124"/>
      <c r="F44" s="124"/>
      <c r="G44" s="124"/>
      <c r="H44" s="124"/>
      <c r="I44" s="124"/>
      <c r="J44" s="124"/>
      <c r="K44" s="124"/>
    </row>
    <row r="45" spans="1:11" ht="15">
      <c r="A45" s="124"/>
      <c r="B45" s="124"/>
      <c r="C45" s="124"/>
      <c r="D45" s="124"/>
      <c r="E45" s="124"/>
      <c r="F45" s="124"/>
      <c r="G45" s="124"/>
      <c r="H45" s="124"/>
      <c r="I45" s="124"/>
      <c r="J45" s="124"/>
      <c r="K45" s="124"/>
    </row>
    <row r="46" spans="1:11" ht="15">
      <c r="A46" s="124"/>
      <c r="B46" s="124"/>
      <c r="C46" s="124"/>
      <c r="D46" s="124"/>
      <c r="E46" s="124"/>
      <c r="F46" s="124"/>
      <c r="G46" s="124"/>
      <c r="H46" s="124"/>
      <c r="I46" s="124"/>
      <c r="J46" s="124"/>
      <c r="K46" s="124"/>
    </row>
    <row r="47" spans="1:11" ht="15">
      <c r="A47" s="124"/>
      <c r="B47" s="124"/>
      <c r="C47" s="124"/>
      <c r="D47" s="124"/>
      <c r="E47" s="124"/>
      <c r="F47" s="124"/>
      <c r="G47" s="124"/>
      <c r="H47" s="124"/>
      <c r="I47" s="124"/>
      <c r="J47" s="124"/>
      <c r="K47" s="124"/>
    </row>
    <row r="48" spans="1:11" ht="15">
      <c r="A48" s="124"/>
      <c r="B48" s="124"/>
      <c r="C48" s="124"/>
      <c r="D48" s="124"/>
      <c r="E48" s="124"/>
      <c r="F48" s="124"/>
      <c r="G48" s="124"/>
      <c r="H48" s="124"/>
      <c r="I48" s="124"/>
      <c r="J48" s="124"/>
      <c r="K48" s="124"/>
    </row>
    <row r="49" spans="1:11" ht="15">
      <c r="A49" s="124"/>
      <c r="B49" s="124"/>
      <c r="C49" s="124"/>
      <c r="D49" s="124"/>
      <c r="E49" s="124"/>
      <c r="F49" s="124"/>
      <c r="G49" s="124"/>
      <c r="H49" s="124"/>
      <c r="I49" s="124"/>
      <c r="J49" s="124"/>
      <c r="K49" s="124"/>
    </row>
    <row r="50" spans="1:11" ht="15">
      <c r="A50" s="124"/>
      <c r="B50" s="124"/>
      <c r="C50" s="124"/>
      <c r="D50" s="124"/>
      <c r="E50" s="124"/>
      <c r="F50" s="124"/>
      <c r="G50" s="124"/>
      <c r="H50" s="124"/>
      <c r="I50" s="124"/>
      <c r="J50" s="124"/>
      <c r="K50" s="124"/>
    </row>
    <row r="51" spans="1:11" ht="15">
      <c r="A51" s="124"/>
      <c r="B51" s="124"/>
      <c r="C51" s="124"/>
      <c r="D51" s="124"/>
      <c r="E51" s="124"/>
      <c r="F51" s="124"/>
      <c r="G51" s="124"/>
      <c r="H51" s="124"/>
      <c r="I51" s="124"/>
      <c r="J51" s="124"/>
      <c r="K51" s="124"/>
    </row>
    <row r="52" spans="1:11" ht="15">
      <c r="A52" s="124"/>
      <c r="B52" s="124"/>
      <c r="C52" s="124"/>
      <c r="D52" s="124"/>
      <c r="E52" s="124"/>
      <c r="F52" s="124"/>
      <c r="G52" s="124"/>
      <c r="H52" s="124"/>
      <c r="I52" s="124"/>
      <c r="J52" s="124"/>
      <c r="K52" s="124"/>
    </row>
    <row r="53" spans="1:11" ht="15">
      <c r="A53" s="124"/>
      <c r="B53" s="124"/>
      <c r="C53" s="124"/>
      <c r="D53" s="124"/>
      <c r="E53" s="124"/>
      <c r="F53" s="124"/>
      <c r="G53" s="124"/>
      <c r="H53" s="124"/>
      <c r="I53" s="124"/>
      <c r="J53" s="124"/>
      <c r="K53" s="124"/>
    </row>
    <row r="54" spans="1:11" ht="15">
      <c r="A54" s="124"/>
      <c r="B54" s="124"/>
      <c r="C54" s="124"/>
      <c r="D54" s="124"/>
      <c r="E54" s="124"/>
      <c r="F54" s="124"/>
      <c r="G54" s="124"/>
      <c r="H54" s="124"/>
      <c r="I54" s="124"/>
      <c r="J54" s="124"/>
      <c r="K54" s="124"/>
    </row>
    <row r="55" spans="1:11" ht="15">
      <c r="A55" s="124"/>
      <c r="B55" s="124"/>
      <c r="C55" s="124"/>
      <c r="D55" s="124"/>
      <c r="E55" s="124"/>
      <c r="F55" s="124"/>
      <c r="G55" s="124"/>
      <c r="H55" s="124"/>
      <c r="I55" s="124"/>
      <c r="J55" s="124"/>
      <c r="K55" s="124"/>
    </row>
    <row r="56" spans="1:11" ht="15">
      <c r="A56" s="124"/>
      <c r="B56" s="124"/>
      <c r="C56" s="124"/>
      <c r="D56" s="124"/>
      <c r="E56" s="124"/>
      <c r="F56" s="124"/>
      <c r="G56" s="124"/>
      <c r="H56" s="124"/>
      <c r="I56" s="124"/>
      <c r="J56" s="124"/>
      <c r="K56" s="124"/>
    </row>
    <row r="57" spans="1:11" ht="15">
      <c r="A57" s="124"/>
      <c r="B57" s="124"/>
      <c r="C57" s="124"/>
      <c r="D57" s="124"/>
      <c r="E57" s="124"/>
      <c r="F57" s="124"/>
      <c r="G57" s="124"/>
      <c r="H57" s="124"/>
      <c r="I57" s="124"/>
      <c r="J57" s="124"/>
      <c r="K57" s="124"/>
    </row>
    <row r="58" spans="1:11" ht="15">
      <c r="A58" s="124"/>
      <c r="B58" s="124"/>
      <c r="C58" s="124"/>
      <c r="D58" s="124"/>
      <c r="E58" s="124"/>
      <c r="F58" s="124"/>
      <c r="G58" s="124"/>
      <c r="H58" s="124"/>
      <c r="I58" s="124"/>
      <c r="J58" s="124"/>
      <c r="K58" s="124"/>
    </row>
    <row r="59" spans="1:11" ht="15">
      <c r="A59" s="124"/>
      <c r="B59" s="124"/>
      <c r="C59" s="124"/>
      <c r="D59" s="124"/>
      <c r="E59" s="124"/>
      <c r="F59" s="124"/>
      <c r="G59" s="124"/>
      <c r="H59" s="124"/>
      <c r="I59" s="124"/>
      <c r="J59" s="124"/>
      <c r="K59" s="124"/>
    </row>
    <row r="60" spans="1:11" ht="15">
      <c r="A60" s="124"/>
      <c r="B60" s="124"/>
      <c r="C60" s="124"/>
      <c r="D60" s="124"/>
      <c r="E60" s="124"/>
      <c r="F60" s="124"/>
      <c r="G60" s="124"/>
      <c r="H60" s="124"/>
      <c r="I60" s="124"/>
      <c r="J60" s="124"/>
      <c r="K60" s="124"/>
    </row>
    <row r="61" spans="1:11" ht="15">
      <c r="A61" s="124"/>
      <c r="B61" s="124"/>
      <c r="C61" s="124"/>
      <c r="D61" s="124"/>
      <c r="E61" s="124"/>
      <c r="F61" s="124"/>
      <c r="G61" s="124"/>
      <c r="H61" s="124"/>
      <c r="I61" s="124"/>
      <c r="J61" s="124"/>
      <c r="K61" s="124"/>
    </row>
    <row r="62" spans="1:11" ht="15">
      <c r="A62" s="124"/>
      <c r="B62" s="124"/>
      <c r="C62" s="124"/>
      <c r="D62" s="124"/>
      <c r="E62" s="124"/>
      <c r="F62" s="124"/>
      <c r="G62" s="124"/>
      <c r="H62" s="124"/>
      <c r="I62" s="124"/>
      <c r="J62" s="124"/>
      <c r="K62" s="124"/>
    </row>
    <row r="63" spans="1:11" ht="15">
      <c r="A63" s="124"/>
      <c r="B63" s="124"/>
      <c r="C63" s="124"/>
      <c r="D63" s="124"/>
      <c r="E63" s="124"/>
      <c r="F63" s="124"/>
      <c r="G63" s="124"/>
      <c r="H63" s="124"/>
      <c r="I63" s="124"/>
      <c r="J63" s="124"/>
      <c r="K63" s="124"/>
    </row>
    <row r="64" spans="1:11" ht="15">
      <c r="A64" s="124"/>
      <c r="B64" s="124"/>
      <c r="C64" s="124"/>
      <c r="D64" s="124"/>
      <c r="E64" s="124"/>
      <c r="F64" s="124"/>
      <c r="G64" s="124"/>
      <c r="H64" s="124"/>
      <c r="I64" s="124"/>
      <c r="J64" s="124"/>
      <c r="K64" s="124"/>
    </row>
    <row r="65" spans="1:11" ht="15">
      <c r="A65" s="124"/>
      <c r="B65" s="124"/>
      <c r="C65" s="124"/>
      <c r="D65" s="124"/>
      <c r="E65" s="124"/>
      <c r="F65" s="124"/>
      <c r="G65" s="124"/>
      <c r="H65" s="124"/>
      <c r="I65" s="124"/>
      <c r="J65" s="124"/>
      <c r="K65" s="124"/>
    </row>
    <row r="66" spans="1:11" ht="15">
      <c r="A66" s="124"/>
      <c r="B66" s="124"/>
      <c r="C66" s="124"/>
      <c r="D66" s="124"/>
      <c r="E66" s="124"/>
      <c r="F66" s="124"/>
      <c r="G66" s="124"/>
      <c r="H66" s="124"/>
      <c r="I66" s="124"/>
      <c r="J66" s="124"/>
      <c r="K66" s="124"/>
    </row>
    <row r="67" spans="1:11" ht="15">
      <c r="A67" s="124"/>
      <c r="B67" s="124"/>
      <c r="C67" s="124"/>
      <c r="D67" s="124"/>
      <c r="E67" s="124"/>
      <c r="F67" s="124"/>
      <c r="G67" s="124"/>
      <c r="H67" s="124"/>
      <c r="I67" s="124"/>
      <c r="J67" s="124"/>
      <c r="K67" s="124"/>
    </row>
    <row r="68" spans="1:11" ht="15">
      <c r="A68" s="124"/>
      <c r="B68" s="124"/>
      <c r="C68" s="124"/>
      <c r="D68" s="124"/>
      <c r="E68" s="124"/>
      <c r="F68" s="124"/>
      <c r="G68" s="124"/>
      <c r="H68" s="124"/>
      <c r="I68" s="124"/>
      <c r="J68" s="124"/>
      <c r="K68" s="124"/>
    </row>
    <row r="69" spans="1:11" ht="15">
      <c r="A69" s="124"/>
      <c r="B69" s="124"/>
      <c r="C69" s="124"/>
      <c r="D69" s="124"/>
      <c r="E69" s="124"/>
      <c r="F69" s="124"/>
      <c r="G69" s="124"/>
      <c r="H69" s="124"/>
      <c r="I69" s="124"/>
      <c r="J69" s="124"/>
      <c r="K69" s="124"/>
    </row>
    <row r="70" spans="1:11" ht="15">
      <c r="A70" s="124"/>
      <c r="B70" s="124"/>
      <c r="C70" s="124"/>
      <c r="D70" s="124"/>
      <c r="E70" s="124"/>
      <c r="F70" s="124"/>
      <c r="G70" s="124"/>
      <c r="H70" s="124"/>
      <c r="I70" s="124"/>
      <c r="J70" s="124"/>
      <c r="K70" s="124"/>
    </row>
    <row r="71" spans="1:11" ht="15">
      <c r="A71" s="124"/>
      <c r="B71" s="124"/>
      <c r="C71" s="124"/>
      <c r="D71" s="124"/>
      <c r="E71" s="124"/>
      <c r="F71" s="124"/>
      <c r="G71" s="124"/>
      <c r="H71" s="124"/>
      <c r="I71" s="124"/>
      <c r="J71" s="124"/>
      <c r="K71" s="124"/>
    </row>
    <row r="72" spans="1:11" ht="15">
      <c r="A72" s="124"/>
      <c r="B72" s="124"/>
      <c r="C72" s="124"/>
      <c r="D72" s="124"/>
      <c r="E72" s="124"/>
      <c r="F72" s="124"/>
      <c r="G72" s="124"/>
      <c r="H72" s="124"/>
      <c r="I72" s="124"/>
      <c r="J72" s="124"/>
      <c r="K72" s="124"/>
    </row>
    <row r="73" spans="1:11" ht="15">
      <c r="A73" s="124"/>
      <c r="B73" s="124"/>
      <c r="C73" s="124"/>
      <c r="D73" s="124"/>
      <c r="E73" s="124"/>
      <c r="F73" s="124"/>
      <c r="G73" s="124"/>
      <c r="H73" s="124"/>
      <c r="I73" s="124"/>
      <c r="J73" s="124"/>
      <c r="K73" s="124"/>
    </row>
    <row r="74" spans="1:11" ht="15">
      <c r="A74" s="124"/>
      <c r="B74" s="124"/>
      <c r="C74" s="124"/>
      <c r="D74" s="124"/>
      <c r="E74" s="124"/>
      <c r="F74" s="124"/>
      <c r="G74" s="124"/>
      <c r="H74" s="124"/>
      <c r="I74" s="124"/>
      <c r="J74" s="124"/>
      <c r="K74" s="124"/>
    </row>
    <row r="75" spans="1:11" ht="15">
      <c r="A75" s="124"/>
      <c r="B75" s="124"/>
      <c r="C75" s="124"/>
      <c r="D75" s="124"/>
      <c r="E75" s="124"/>
      <c r="F75" s="124"/>
      <c r="G75" s="124"/>
      <c r="H75" s="124"/>
      <c r="I75" s="124"/>
      <c r="J75" s="124"/>
      <c r="K75" s="124"/>
    </row>
    <row r="76" spans="1:11" ht="15">
      <c r="A76" s="124"/>
      <c r="B76" s="124"/>
      <c r="C76" s="124"/>
      <c r="D76" s="124"/>
      <c r="E76" s="124"/>
      <c r="F76" s="124"/>
      <c r="G76" s="124"/>
      <c r="H76" s="124"/>
      <c r="I76" s="124"/>
      <c r="J76" s="124"/>
      <c r="K76" s="124"/>
    </row>
    <row r="77" spans="1:11" ht="15">
      <c r="A77" s="124"/>
      <c r="B77" s="124"/>
      <c r="C77" s="124"/>
      <c r="D77" s="124"/>
      <c r="E77" s="124"/>
      <c r="F77" s="124"/>
      <c r="G77" s="124"/>
      <c r="H77" s="124"/>
      <c r="I77" s="124"/>
      <c r="J77" s="124"/>
      <c r="K77" s="124"/>
    </row>
    <row r="78" spans="1:11" ht="15">
      <c r="A78" s="124"/>
      <c r="B78" s="124"/>
      <c r="C78" s="124"/>
      <c r="D78" s="124"/>
      <c r="E78" s="124"/>
      <c r="F78" s="124"/>
      <c r="G78" s="124"/>
      <c r="H78" s="124"/>
      <c r="I78" s="124"/>
      <c r="J78" s="124"/>
      <c r="K78" s="124"/>
    </row>
    <row r="79" spans="1:11" ht="15">
      <c r="A79" s="124"/>
      <c r="B79" s="124"/>
      <c r="C79" s="124"/>
      <c r="D79" s="124"/>
      <c r="E79" s="124"/>
      <c r="F79" s="124"/>
      <c r="G79" s="124"/>
      <c r="H79" s="124"/>
      <c r="I79" s="124"/>
      <c r="J79" s="124"/>
      <c r="K79" s="124"/>
    </row>
    <row r="80" spans="1:11" ht="15">
      <c r="A80" s="124"/>
      <c r="B80" s="124"/>
      <c r="C80" s="124"/>
      <c r="D80" s="124"/>
      <c r="E80" s="124"/>
      <c r="F80" s="124"/>
      <c r="G80" s="124"/>
      <c r="H80" s="124"/>
      <c r="I80" s="124"/>
      <c r="J80" s="124"/>
      <c r="K80" s="124"/>
    </row>
    <row r="81" spans="1:11" ht="15">
      <c r="A81" s="124"/>
      <c r="B81" s="124"/>
      <c r="C81" s="124"/>
      <c r="D81" s="124"/>
      <c r="E81" s="124"/>
      <c r="F81" s="124"/>
      <c r="G81" s="124"/>
      <c r="H81" s="124"/>
      <c r="I81" s="124"/>
      <c r="J81" s="124"/>
      <c r="K81" s="124"/>
    </row>
    <row r="82" spans="1:11" ht="15">
      <c r="A82" s="124"/>
      <c r="B82" s="124"/>
      <c r="C82" s="124"/>
      <c r="D82" s="124"/>
      <c r="E82" s="124"/>
      <c r="F82" s="124"/>
      <c r="G82" s="124"/>
      <c r="H82" s="124"/>
      <c r="I82" s="124"/>
      <c r="J82" s="124"/>
      <c r="K82" s="124"/>
    </row>
    <row r="83" spans="1:11" ht="15">
      <c r="A83" s="124"/>
      <c r="B83" s="124"/>
      <c r="C83" s="124"/>
      <c r="D83" s="124"/>
      <c r="E83" s="124"/>
      <c r="F83" s="124"/>
      <c r="G83" s="124"/>
      <c r="H83" s="124"/>
      <c r="I83" s="124"/>
      <c r="J83" s="124"/>
      <c r="K83" s="124"/>
    </row>
    <row r="84" spans="1:11" ht="15">
      <c r="A84" s="124"/>
      <c r="B84" s="124"/>
      <c r="C84" s="124"/>
      <c r="D84" s="124"/>
      <c r="E84" s="124"/>
      <c r="F84" s="124"/>
      <c r="G84" s="124"/>
      <c r="H84" s="124"/>
      <c r="I84" s="124"/>
      <c r="J84" s="124"/>
      <c r="K84" s="124"/>
    </row>
    <row r="85" spans="1:11" ht="15">
      <c r="A85" s="124"/>
      <c r="B85" s="124"/>
      <c r="C85" s="124"/>
      <c r="D85" s="124"/>
      <c r="E85" s="124"/>
      <c r="F85" s="124"/>
      <c r="G85" s="124"/>
      <c r="H85" s="124"/>
      <c r="I85" s="124"/>
      <c r="J85" s="124"/>
      <c r="K85" s="124"/>
    </row>
    <row r="86" spans="1:11" ht="15">
      <c r="A86" s="124"/>
      <c r="B86" s="124"/>
      <c r="C86" s="124"/>
      <c r="D86" s="124"/>
      <c r="E86" s="124"/>
      <c r="F86" s="124"/>
      <c r="G86" s="124"/>
      <c r="H86" s="124"/>
      <c r="I86" s="124"/>
      <c r="J86" s="124"/>
      <c r="K86" s="124"/>
    </row>
    <row r="87" spans="1:11" ht="15">
      <c r="A87" s="124"/>
      <c r="B87" s="124"/>
      <c r="C87" s="124"/>
      <c r="D87" s="124"/>
      <c r="E87" s="124"/>
      <c r="F87" s="124"/>
      <c r="G87" s="124"/>
      <c r="H87" s="124"/>
      <c r="I87" s="124"/>
      <c r="J87" s="124"/>
      <c r="K87" s="124"/>
    </row>
    <row r="88" spans="1:11" ht="15">
      <c r="A88" s="124"/>
      <c r="B88" s="124"/>
      <c r="C88" s="124"/>
      <c r="D88" s="124"/>
      <c r="E88" s="124"/>
      <c r="F88" s="124"/>
      <c r="G88" s="124"/>
      <c r="H88" s="124"/>
      <c r="I88" s="124"/>
      <c r="J88" s="124"/>
      <c r="K88" s="124"/>
    </row>
    <row r="89" spans="1:11" ht="15">
      <c r="A89" s="124"/>
      <c r="B89" s="124"/>
      <c r="C89" s="124"/>
      <c r="D89" s="124"/>
      <c r="E89" s="124"/>
      <c r="F89" s="124"/>
      <c r="G89" s="124"/>
      <c r="H89" s="124"/>
      <c r="I89" s="124"/>
      <c r="J89" s="124"/>
      <c r="K89" s="124"/>
    </row>
    <row r="90" spans="1:11" ht="15">
      <c r="A90" s="124"/>
      <c r="B90" s="124"/>
      <c r="C90" s="124"/>
      <c r="D90" s="124"/>
      <c r="E90" s="124"/>
      <c r="F90" s="124"/>
      <c r="G90" s="124"/>
      <c r="H90" s="124"/>
      <c r="I90" s="124"/>
      <c r="J90" s="124"/>
      <c r="K90" s="124"/>
    </row>
    <row r="91" spans="1:11" ht="15">
      <c r="A91" s="124"/>
      <c r="B91" s="124"/>
      <c r="C91" s="124"/>
      <c r="D91" s="124"/>
      <c r="E91" s="124"/>
      <c r="F91" s="124"/>
      <c r="G91" s="124"/>
      <c r="H91" s="124"/>
      <c r="I91" s="124"/>
      <c r="J91" s="124"/>
      <c r="K91" s="124"/>
    </row>
    <row r="92" spans="1:11" ht="15">
      <c r="A92" s="124"/>
      <c r="B92" s="124"/>
      <c r="C92" s="124"/>
      <c r="D92" s="124"/>
      <c r="E92" s="124"/>
      <c r="F92" s="124"/>
      <c r="G92" s="124"/>
      <c r="H92" s="124"/>
      <c r="I92" s="124"/>
      <c r="J92" s="124"/>
      <c r="K92" s="124"/>
    </row>
    <row r="93" spans="1:11" ht="15">
      <c r="A93" s="124"/>
      <c r="B93" s="124"/>
      <c r="C93" s="124"/>
      <c r="D93" s="124"/>
      <c r="E93" s="124"/>
      <c r="F93" s="124"/>
      <c r="G93" s="124"/>
      <c r="H93" s="124"/>
      <c r="I93" s="124"/>
      <c r="J93" s="124"/>
      <c r="K93" s="124"/>
    </row>
    <row r="94" spans="1:11" ht="15">
      <c r="A94" s="124"/>
      <c r="B94" s="124"/>
      <c r="C94" s="124"/>
      <c r="D94" s="124"/>
      <c r="E94" s="124"/>
      <c r="F94" s="124"/>
      <c r="G94" s="124"/>
      <c r="H94" s="124"/>
      <c r="I94" s="124"/>
      <c r="J94" s="124"/>
      <c r="K94" s="124"/>
    </row>
    <row r="95" spans="1:11" ht="15">
      <c r="A95" s="124"/>
      <c r="B95" s="124"/>
      <c r="C95" s="124"/>
      <c r="D95" s="124"/>
      <c r="E95" s="124"/>
      <c r="F95" s="124"/>
      <c r="G95" s="124"/>
      <c r="H95" s="124"/>
      <c r="I95" s="124"/>
      <c r="J95" s="124"/>
      <c r="K95" s="124"/>
    </row>
    <row r="96" spans="1:11" ht="15">
      <c r="A96" s="124"/>
      <c r="B96" s="124"/>
      <c r="C96" s="124"/>
      <c r="D96" s="124"/>
      <c r="E96" s="124"/>
      <c r="F96" s="124"/>
      <c r="G96" s="124"/>
      <c r="H96" s="124"/>
      <c r="I96" s="124"/>
      <c r="J96" s="124"/>
      <c r="K96" s="124"/>
    </row>
    <row r="97" spans="1:11" ht="15">
      <c r="A97" s="124"/>
      <c r="B97" s="124"/>
      <c r="C97" s="124"/>
      <c r="D97" s="124"/>
      <c r="E97" s="124"/>
      <c r="F97" s="124"/>
      <c r="G97" s="124"/>
      <c r="H97" s="124"/>
      <c r="I97" s="124"/>
      <c r="J97" s="124"/>
      <c r="K97" s="124"/>
    </row>
    <row r="98" spans="1:11" ht="15">
      <c r="A98" s="124"/>
      <c r="B98" s="124"/>
      <c r="C98" s="124"/>
      <c r="D98" s="124"/>
      <c r="E98" s="124"/>
      <c r="F98" s="124"/>
      <c r="G98" s="124"/>
      <c r="H98" s="124"/>
      <c r="I98" s="124"/>
      <c r="J98" s="124"/>
      <c r="K98" s="124"/>
    </row>
    <row r="99" spans="1:11" ht="15">
      <c r="A99" s="124"/>
      <c r="B99" s="124"/>
      <c r="C99" s="124"/>
      <c r="D99" s="124"/>
      <c r="E99" s="124"/>
      <c r="F99" s="124"/>
      <c r="G99" s="124"/>
      <c r="H99" s="124"/>
      <c r="I99" s="124"/>
      <c r="J99" s="124"/>
      <c r="K99" s="124"/>
    </row>
    <row r="100" spans="1:11" ht="15">
      <c r="A100" s="124"/>
      <c r="B100" s="124"/>
      <c r="C100" s="124"/>
      <c r="D100" s="124"/>
      <c r="E100" s="124"/>
      <c r="F100" s="124"/>
      <c r="G100" s="124"/>
      <c r="H100" s="124"/>
      <c r="I100" s="124"/>
      <c r="J100" s="124"/>
      <c r="K100" s="124"/>
    </row>
    <row r="101" spans="1:11" ht="15">
      <c r="A101" s="124"/>
      <c r="B101" s="124"/>
      <c r="C101" s="124"/>
      <c r="D101" s="124"/>
      <c r="E101" s="124"/>
      <c r="F101" s="124"/>
      <c r="G101" s="124"/>
      <c r="H101" s="124"/>
      <c r="I101" s="124"/>
      <c r="J101" s="124"/>
      <c r="K101" s="124"/>
    </row>
    <row r="102" spans="1:11" ht="15">
      <c r="A102" s="124"/>
      <c r="B102" s="124"/>
      <c r="C102" s="124"/>
      <c r="D102" s="124"/>
      <c r="E102" s="124"/>
      <c r="F102" s="124"/>
      <c r="G102" s="124"/>
      <c r="H102" s="124"/>
      <c r="I102" s="124"/>
      <c r="J102" s="124"/>
      <c r="K102" s="124"/>
    </row>
    <row r="103" spans="1:11" ht="15">
      <c r="A103" s="124"/>
      <c r="B103" s="124"/>
      <c r="C103" s="124"/>
      <c r="D103" s="124"/>
      <c r="E103" s="124"/>
      <c r="F103" s="124"/>
      <c r="G103" s="124"/>
      <c r="H103" s="124"/>
      <c r="I103" s="124"/>
      <c r="J103" s="124"/>
      <c r="K103" s="124"/>
    </row>
    <row r="104" spans="1:11" ht="15">
      <c r="A104" s="124"/>
      <c r="B104" s="124"/>
      <c r="C104" s="124"/>
      <c r="D104" s="124"/>
      <c r="E104" s="124"/>
      <c r="F104" s="124"/>
      <c r="G104" s="124"/>
      <c r="H104" s="124"/>
      <c r="I104" s="124"/>
      <c r="J104" s="124"/>
      <c r="K104" s="124"/>
    </row>
    <row r="105" spans="1:11" ht="15">
      <c r="A105" s="124"/>
      <c r="B105" s="124"/>
      <c r="C105" s="124"/>
      <c r="D105" s="124"/>
      <c r="E105" s="124"/>
      <c r="F105" s="124"/>
      <c r="G105" s="124"/>
      <c r="H105" s="124"/>
      <c r="I105" s="124"/>
      <c r="J105" s="124"/>
      <c r="K105" s="124"/>
    </row>
    <row r="106" spans="1:11" ht="15">
      <c r="A106" s="124"/>
      <c r="B106" s="124"/>
      <c r="C106" s="124"/>
      <c r="D106" s="124"/>
      <c r="E106" s="124"/>
      <c r="F106" s="124"/>
      <c r="G106" s="124"/>
      <c r="H106" s="124"/>
      <c r="I106" s="124"/>
      <c r="J106" s="124"/>
      <c r="K106" s="124"/>
    </row>
    <row r="107" spans="1:11" ht="15">
      <c r="A107" s="124"/>
      <c r="B107" s="124"/>
      <c r="C107" s="124"/>
      <c r="D107" s="124"/>
      <c r="E107" s="124"/>
      <c r="F107" s="124"/>
      <c r="G107" s="124"/>
      <c r="H107" s="124"/>
      <c r="I107" s="124"/>
      <c r="J107" s="124"/>
      <c r="K107" s="124"/>
    </row>
    <row r="108" spans="1:11" ht="15">
      <c r="A108" s="124"/>
      <c r="B108" s="124"/>
      <c r="C108" s="124"/>
      <c r="D108" s="124"/>
      <c r="E108" s="124"/>
      <c r="F108" s="124"/>
      <c r="G108" s="124"/>
      <c r="H108" s="124"/>
      <c r="I108" s="124"/>
      <c r="J108" s="124"/>
      <c r="K108" s="124"/>
    </row>
    <row r="109" spans="1:11" ht="15">
      <c r="A109" s="124"/>
      <c r="B109" s="124"/>
      <c r="C109" s="124"/>
      <c r="D109" s="124"/>
      <c r="E109" s="124"/>
      <c r="F109" s="124"/>
      <c r="G109" s="124"/>
      <c r="H109" s="124"/>
      <c r="I109" s="124"/>
      <c r="J109" s="124"/>
      <c r="K109" s="124"/>
    </row>
    <row r="110" spans="1:11" ht="15">
      <c r="A110" s="124"/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</row>
    <row r="111" spans="1:11" ht="15">
      <c r="A111" s="124"/>
      <c r="B111" s="124"/>
      <c r="C111" s="124"/>
      <c r="D111" s="124"/>
      <c r="E111" s="124"/>
      <c r="F111" s="124"/>
      <c r="G111" s="124"/>
      <c r="H111" s="124"/>
      <c r="I111" s="124"/>
      <c r="J111" s="124"/>
      <c r="K111" s="124"/>
    </row>
    <row r="112" spans="1:11" ht="15">
      <c r="A112" s="124"/>
      <c r="B112" s="124"/>
      <c r="C112" s="124"/>
      <c r="D112" s="124"/>
      <c r="E112" s="124"/>
      <c r="F112" s="124"/>
      <c r="G112" s="124"/>
      <c r="H112" s="124"/>
      <c r="I112" s="124"/>
      <c r="J112" s="124"/>
      <c r="K112" s="124"/>
    </row>
    <row r="113" spans="1:11" ht="15">
      <c r="A113" s="124"/>
      <c r="B113" s="124"/>
      <c r="C113" s="124"/>
      <c r="D113" s="124"/>
      <c r="E113" s="124"/>
      <c r="F113" s="124"/>
      <c r="G113" s="124"/>
      <c r="H113" s="124"/>
      <c r="I113" s="124"/>
      <c r="J113" s="124"/>
      <c r="K113" s="124"/>
    </row>
    <row r="114" spans="1:11" ht="15">
      <c r="A114" s="124"/>
      <c r="B114" s="124"/>
      <c r="C114" s="124"/>
      <c r="D114" s="124"/>
      <c r="E114" s="124"/>
      <c r="F114" s="124"/>
      <c r="G114" s="124"/>
      <c r="H114" s="124"/>
      <c r="I114" s="124"/>
      <c r="J114" s="124"/>
      <c r="K114" s="124"/>
    </row>
    <row r="115" spans="1:11" ht="15">
      <c r="A115" s="124"/>
      <c r="B115" s="124"/>
      <c r="C115" s="124"/>
      <c r="D115" s="124"/>
      <c r="E115" s="124"/>
      <c r="F115" s="124"/>
      <c r="G115" s="124"/>
      <c r="H115" s="124"/>
      <c r="I115" s="124"/>
      <c r="J115" s="124"/>
      <c r="K115" s="124"/>
    </row>
    <row r="116" spans="1:11" ht="15">
      <c r="A116" s="124"/>
      <c r="B116" s="124"/>
      <c r="C116" s="124"/>
      <c r="D116" s="124"/>
      <c r="E116" s="124"/>
      <c r="F116" s="124"/>
      <c r="G116" s="124"/>
      <c r="H116" s="124"/>
      <c r="I116" s="124"/>
      <c r="J116" s="124"/>
      <c r="K116" s="124"/>
    </row>
    <row r="117" spans="1:11" ht="15">
      <c r="A117" s="124"/>
      <c r="B117" s="124"/>
      <c r="C117" s="124"/>
      <c r="D117" s="124"/>
      <c r="E117" s="124"/>
      <c r="F117" s="124"/>
      <c r="G117" s="124"/>
      <c r="H117" s="124"/>
      <c r="I117" s="124"/>
      <c r="J117" s="124"/>
      <c r="K117" s="124"/>
    </row>
    <row r="118" spans="1:11" ht="15">
      <c r="A118" s="124"/>
      <c r="B118" s="124"/>
      <c r="C118" s="124"/>
      <c r="D118" s="124"/>
      <c r="E118" s="124"/>
      <c r="F118" s="124"/>
      <c r="G118" s="124"/>
      <c r="H118" s="124"/>
      <c r="I118" s="124"/>
      <c r="J118" s="124"/>
      <c r="K118" s="124"/>
    </row>
    <row r="119" spans="1:11" ht="15">
      <c r="A119" s="124"/>
      <c r="B119" s="124"/>
      <c r="C119" s="124"/>
      <c r="D119" s="124"/>
      <c r="E119" s="124"/>
      <c r="F119" s="124"/>
      <c r="G119" s="124"/>
      <c r="H119" s="124"/>
      <c r="I119" s="124"/>
      <c r="J119" s="124"/>
      <c r="K119" s="124"/>
    </row>
    <row r="120" spans="1:11" ht="15">
      <c r="A120" s="124"/>
      <c r="B120" s="124"/>
      <c r="C120" s="124"/>
      <c r="D120" s="124"/>
      <c r="E120" s="124"/>
      <c r="F120" s="124"/>
      <c r="G120" s="124"/>
      <c r="H120" s="124"/>
      <c r="I120" s="124"/>
      <c r="J120" s="124"/>
      <c r="K120" s="124"/>
    </row>
    <row r="121" spans="1:11" ht="15">
      <c r="A121" s="124"/>
      <c r="B121" s="124"/>
      <c r="C121" s="124"/>
      <c r="D121" s="124"/>
      <c r="E121" s="124"/>
      <c r="F121" s="124"/>
      <c r="G121" s="124"/>
      <c r="H121" s="124"/>
      <c r="I121" s="124"/>
      <c r="J121" s="124"/>
      <c r="K121" s="124"/>
    </row>
    <row r="122" spans="1:11" ht="15">
      <c r="A122" s="124"/>
      <c r="B122" s="124"/>
      <c r="C122" s="124"/>
      <c r="D122" s="124"/>
      <c r="E122" s="124"/>
      <c r="F122" s="124"/>
      <c r="G122" s="124"/>
      <c r="H122" s="124"/>
      <c r="I122" s="124"/>
      <c r="J122" s="124"/>
      <c r="K122" s="124"/>
    </row>
    <row r="123" spans="1:11" ht="15">
      <c r="A123" s="124"/>
      <c r="B123" s="124"/>
      <c r="C123" s="124"/>
      <c r="D123" s="124"/>
      <c r="E123" s="124"/>
      <c r="F123" s="124"/>
      <c r="G123" s="124"/>
      <c r="H123" s="124"/>
      <c r="I123" s="124"/>
      <c r="J123" s="124"/>
      <c r="K123" s="124"/>
    </row>
    <row r="124" spans="1:11" ht="15">
      <c r="A124" s="124"/>
      <c r="B124" s="124"/>
      <c r="C124" s="124"/>
      <c r="D124" s="124"/>
      <c r="E124" s="124"/>
      <c r="F124" s="124"/>
      <c r="G124" s="124"/>
      <c r="H124" s="124"/>
      <c r="I124" s="124"/>
      <c r="J124" s="124"/>
      <c r="K124" s="124"/>
    </row>
    <row r="125" spans="1:11" ht="15">
      <c r="A125" s="124"/>
      <c r="B125" s="124"/>
      <c r="C125" s="124"/>
      <c r="D125" s="124"/>
      <c r="E125" s="124"/>
      <c r="F125" s="124"/>
      <c r="G125" s="124"/>
      <c r="H125" s="124"/>
      <c r="I125" s="124"/>
      <c r="J125" s="124"/>
      <c r="K125" s="124"/>
    </row>
    <row r="126" spans="1:11" ht="15">
      <c r="A126" s="124"/>
      <c r="B126" s="124"/>
      <c r="C126" s="124"/>
      <c r="D126" s="124"/>
      <c r="E126" s="124"/>
      <c r="F126" s="124"/>
      <c r="G126" s="124"/>
      <c r="H126" s="124"/>
      <c r="I126" s="124"/>
      <c r="J126" s="124"/>
      <c r="K126" s="124"/>
    </row>
    <row r="127" spans="1:11" ht="15">
      <c r="A127" s="124"/>
      <c r="B127" s="124"/>
      <c r="C127" s="124"/>
      <c r="D127" s="124"/>
      <c r="E127" s="124"/>
      <c r="F127" s="124"/>
      <c r="G127" s="124"/>
      <c r="H127" s="124"/>
      <c r="I127" s="124"/>
      <c r="J127" s="124"/>
      <c r="K127" s="124"/>
    </row>
    <row r="128" spans="1:11" ht="15">
      <c r="A128" s="124"/>
      <c r="B128" s="124"/>
      <c r="C128" s="124"/>
      <c r="D128" s="124"/>
      <c r="E128" s="124"/>
      <c r="F128" s="124"/>
      <c r="G128" s="124"/>
      <c r="H128" s="124"/>
      <c r="I128" s="124"/>
      <c r="J128" s="124"/>
      <c r="K128" s="124"/>
    </row>
    <row r="129" spans="1:11" ht="15">
      <c r="A129" s="124"/>
      <c r="B129" s="124"/>
      <c r="C129" s="124"/>
      <c r="D129" s="124"/>
      <c r="E129" s="124"/>
      <c r="F129" s="124"/>
      <c r="G129" s="124"/>
      <c r="H129" s="124"/>
      <c r="I129" s="124"/>
      <c r="J129" s="124"/>
      <c r="K129" s="124"/>
    </row>
    <row r="130" spans="1:11" ht="15">
      <c r="A130" s="124"/>
      <c r="B130" s="124"/>
      <c r="C130" s="124"/>
      <c r="D130" s="124"/>
      <c r="E130" s="124"/>
      <c r="F130" s="124"/>
      <c r="G130" s="124"/>
      <c r="H130" s="124"/>
      <c r="I130" s="124"/>
      <c r="J130" s="124"/>
      <c r="K130" s="124"/>
    </row>
    <row r="131" spans="1:11" ht="15">
      <c r="A131" s="124"/>
      <c r="B131" s="124"/>
      <c r="C131" s="124"/>
      <c r="D131" s="124"/>
      <c r="E131" s="124"/>
      <c r="F131" s="124"/>
      <c r="G131" s="124"/>
      <c r="H131" s="124"/>
      <c r="I131" s="124"/>
      <c r="J131" s="124"/>
      <c r="K131" s="124"/>
    </row>
    <row r="132" spans="1:11" ht="15">
      <c r="A132" s="124"/>
      <c r="B132" s="124"/>
      <c r="C132" s="124"/>
      <c r="D132" s="124"/>
      <c r="E132" s="124"/>
      <c r="F132" s="124"/>
      <c r="G132" s="124"/>
      <c r="H132" s="124"/>
      <c r="I132" s="124"/>
      <c r="J132" s="124"/>
      <c r="K132" s="124"/>
    </row>
    <row r="133" spans="1:11" ht="15">
      <c r="A133" s="124"/>
      <c r="B133" s="124"/>
      <c r="C133" s="124"/>
      <c r="D133" s="124"/>
      <c r="E133" s="124"/>
      <c r="F133" s="124"/>
      <c r="G133" s="124"/>
      <c r="H133" s="124"/>
      <c r="I133" s="124"/>
      <c r="J133" s="124"/>
      <c r="K133" s="124"/>
    </row>
    <row r="134" spans="1:11" ht="15">
      <c r="A134" s="124"/>
      <c r="B134" s="124"/>
      <c r="C134" s="124"/>
      <c r="D134" s="124"/>
      <c r="E134" s="124"/>
      <c r="F134" s="124"/>
      <c r="G134" s="124"/>
      <c r="H134" s="124"/>
      <c r="I134" s="124"/>
      <c r="J134" s="124"/>
      <c r="K134" s="124"/>
    </row>
    <row r="135" spans="1:11" ht="15">
      <c r="A135" s="124"/>
      <c r="B135" s="124"/>
      <c r="C135" s="124"/>
      <c r="D135" s="124"/>
      <c r="E135" s="124"/>
      <c r="F135" s="124"/>
      <c r="G135" s="124"/>
      <c r="H135" s="124"/>
      <c r="I135" s="124"/>
      <c r="J135" s="124"/>
      <c r="K135" s="124"/>
    </row>
    <row r="136" spans="1:11" ht="15">
      <c r="A136" s="124"/>
      <c r="B136" s="124"/>
      <c r="C136" s="124"/>
      <c r="D136" s="124"/>
      <c r="E136" s="124"/>
      <c r="F136" s="124"/>
      <c r="G136" s="124"/>
      <c r="H136" s="124"/>
      <c r="I136" s="124"/>
      <c r="J136" s="124"/>
      <c r="K136" s="124"/>
    </row>
    <row r="137" spans="1:11" ht="15">
      <c r="A137" s="124"/>
      <c r="B137" s="124"/>
      <c r="C137" s="124"/>
      <c r="D137" s="124"/>
      <c r="E137" s="124"/>
      <c r="F137" s="124"/>
      <c r="G137" s="124"/>
      <c r="H137" s="124"/>
      <c r="I137" s="124"/>
      <c r="J137" s="124"/>
      <c r="K137" s="124"/>
    </row>
    <row r="138" spans="1:11" ht="15">
      <c r="A138" s="124"/>
      <c r="B138" s="124"/>
      <c r="C138" s="124"/>
      <c r="D138" s="124"/>
      <c r="E138" s="124"/>
      <c r="F138" s="124"/>
      <c r="G138" s="124"/>
      <c r="H138" s="124"/>
      <c r="I138" s="124"/>
      <c r="J138" s="124"/>
      <c r="K138" s="124"/>
    </row>
    <row r="139" spans="1:11" ht="15">
      <c r="A139" s="124"/>
      <c r="B139" s="124"/>
      <c r="C139" s="124"/>
      <c r="D139" s="124"/>
      <c r="E139" s="124"/>
      <c r="F139" s="124"/>
      <c r="G139" s="124"/>
      <c r="H139" s="124"/>
      <c r="I139" s="124"/>
      <c r="J139" s="124"/>
      <c r="K139" s="124"/>
    </row>
    <row r="140" spans="1:11" ht="15">
      <c r="A140" s="124"/>
      <c r="B140" s="124"/>
      <c r="C140" s="124"/>
      <c r="D140" s="124"/>
      <c r="E140" s="124"/>
      <c r="F140" s="124"/>
      <c r="G140" s="124"/>
      <c r="H140" s="124"/>
      <c r="I140" s="124"/>
      <c r="J140" s="124"/>
      <c r="K140" s="124"/>
    </row>
    <row r="141" spans="1:11" ht="15">
      <c r="A141" s="124"/>
      <c r="B141" s="124"/>
      <c r="C141" s="124"/>
      <c r="D141" s="124"/>
      <c r="E141" s="124"/>
      <c r="F141" s="124"/>
      <c r="G141" s="124"/>
      <c r="H141" s="124"/>
      <c r="I141" s="124"/>
      <c r="J141" s="124"/>
      <c r="K141" s="124"/>
    </row>
    <row r="142" spans="1:11" ht="15">
      <c r="A142" s="124"/>
      <c r="B142" s="124"/>
      <c r="C142" s="124"/>
      <c r="D142" s="124"/>
      <c r="E142" s="124"/>
      <c r="F142" s="124"/>
      <c r="G142" s="124"/>
      <c r="H142" s="124"/>
      <c r="I142" s="124"/>
      <c r="J142" s="124"/>
      <c r="K142" s="124"/>
    </row>
    <row r="143" spans="1:11" ht="15">
      <c r="A143" s="124"/>
      <c r="B143" s="124"/>
      <c r="C143" s="124"/>
      <c r="D143" s="124"/>
      <c r="E143" s="124"/>
      <c r="F143" s="124"/>
      <c r="G143" s="124"/>
      <c r="H143" s="124"/>
      <c r="I143" s="124"/>
      <c r="J143" s="124"/>
      <c r="K143" s="124"/>
    </row>
    <row r="144" spans="1:11" ht="15">
      <c r="A144" s="124"/>
      <c r="B144" s="124"/>
      <c r="C144" s="124"/>
      <c r="D144" s="124"/>
      <c r="E144" s="124"/>
      <c r="F144" s="124"/>
      <c r="G144" s="124"/>
      <c r="H144" s="124"/>
      <c r="I144" s="124"/>
      <c r="J144" s="124"/>
      <c r="K144" s="124"/>
    </row>
    <row r="145" spans="1:11" ht="15">
      <c r="A145" s="124"/>
      <c r="B145" s="124"/>
      <c r="C145" s="124"/>
      <c r="D145" s="124"/>
      <c r="E145" s="124"/>
      <c r="F145" s="124"/>
      <c r="G145" s="124"/>
      <c r="H145" s="124"/>
      <c r="I145" s="124"/>
      <c r="J145" s="124"/>
      <c r="K145" s="124"/>
    </row>
    <row r="146" spans="1:11" ht="15">
      <c r="A146" s="124"/>
      <c r="B146" s="124"/>
      <c r="C146" s="124"/>
      <c r="D146" s="124"/>
      <c r="E146" s="124"/>
      <c r="F146" s="124"/>
      <c r="G146" s="124"/>
      <c r="H146" s="124"/>
      <c r="I146" s="124"/>
      <c r="J146" s="124"/>
      <c r="K146" s="124"/>
    </row>
    <row r="147" spans="1:11" ht="15">
      <c r="A147" s="124"/>
      <c r="B147" s="124"/>
      <c r="C147" s="124"/>
      <c r="D147" s="124"/>
      <c r="E147" s="124"/>
      <c r="F147" s="124"/>
      <c r="G147" s="124"/>
      <c r="H147" s="124"/>
      <c r="I147" s="124"/>
      <c r="J147" s="124"/>
      <c r="K147" s="124"/>
    </row>
    <row r="148" spans="1:11" ht="15">
      <c r="A148" s="124"/>
      <c r="B148" s="124"/>
      <c r="C148" s="124"/>
      <c r="D148" s="124"/>
      <c r="E148" s="124"/>
      <c r="F148" s="124"/>
      <c r="G148" s="124"/>
      <c r="H148" s="124"/>
      <c r="I148" s="124"/>
      <c r="J148" s="124"/>
      <c r="K148" s="124"/>
    </row>
    <row r="149" spans="1:11" ht="15">
      <c r="A149" s="124"/>
      <c r="B149" s="124"/>
      <c r="C149" s="124"/>
      <c r="D149" s="124"/>
      <c r="E149" s="124"/>
      <c r="F149" s="124"/>
      <c r="G149" s="124"/>
      <c r="H149" s="124"/>
      <c r="I149" s="124"/>
      <c r="J149" s="124"/>
      <c r="K149" s="124"/>
    </row>
    <row r="150" spans="1:11" ht="15">
      <c r="A150" s="124"/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</row>
    <row r="151" spans="1:11" ht="15">
      <c r="A151" s="124"/>
      <c r="B151" s="124"/>
      <c r="C151" s="124"/>
      <c r="D151" s="124"/>
      <c r="E151" s="124"/>
      <c r="F151" s="124"/>
      <c r="G151" s="124"/>
      <c r="H151" s="124"/>
      <c r="I151" s="124"/>
      <c r="J151" s="124"/>
      <c r="K151" s="124"/>
    </row>
    <row r="152" spans="1:11" ht="15">
      <c r="A152" s="124"/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</row>
    <row r="153" spans="1:11" ht="15">
      <c r="A153" s="124"/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</row>
    <row r="154" spans="1:11" ht="15">
      <c r="A154" s="124"/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</row>
    <row r="155" spans="1:11" ht="15">
      <c r="A155" s="124"/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</row>
    <row r="156" spans="1:11" ht="15">
      <c r="A156" s="124"/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</row>
    <row r="157" spans="1:11" ht="15">
      <c r="A157" s="124"/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</row>
    <row r="158" spans="1:11" ht="15">
      <c r="A158" s="124"/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</row>
    <row r="159" spans="1:11" ht="15">
      <c r="A159" s="124"/>
      <c r="B159" s="124"/>
      <c r="C159" s="124"/>
      <c r="D159" s="124"/>
      <c r="E159" s="124"/>
      <c r="F159" s="124"/>
      <c r="G159" s="124"/>
      <c r="H159" s="124"/>
      <c r="I159" s="124"/>
      <c r="J159" s="124"/>
      <c r="K159" s="124"/>
    </row>
    <row r="160" spans="1:11" ht="15">
      <c r="A160" s="124"/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</row>
  </sheetData>
  <mergeCells count="20">
    <mergeCell ref="A14:B14"/>
    <mergeCell ref="C14:F14"/>
    <mergeCell ref="N14:P16"/>
    <mergeCell ref="F3:J3"/>
    <mergeCell ref="A5:J5"/>
    <mergeCell ref="A6:J6"/>
    <mergeCell ref="B8:G8"/>
    <mergeCell ref="B9:B10"/>
    <mergeCell ref="C9:C10"/>
    <mergeCell ref="D9:D10"/>
    <mergeCell ref="E9:E10"/>
    <mergeCell ref="F9:F10"/>
    <mergeCell ref="G9:G10"/>
    <mergeCell ref="N18:P22"/>
    <mergeCell ref="AF20:AF28"/>
    <mergeCell ref="AG20:AG23"/>
    <mergeCell ref="AG24:AG27"/>
    <mergeCell ref="I9:J9"/>
    <mergeCell ref="N10:P13"/>
    <mergeCell ref="I13:J13"/>
  </mergeCells>
  <conditionalFormatting sqref="J11:J12 I11:I13">
    <cfRule type="cellIs" dxfId="5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>
    <tabColor theme="9" tint="-0.499984740745262"/>
  </sheetPr>
  <dimension ref="A1:AJ32"/>
  <sheetViews>
    <sheetView showGridLines="0" zoomScaleNormal="100" zoomScaleSheetLayoutView="100" workbookViewId="0">
      <selection activeCell="A8" sqref="A8:J13"/>
    </sheetView>
  </sheetViews>
  <sheetFormatPr baseColWidth="10" defaultRowHeight="15"/>
  <cols>
    <col min="1" max="1" width="15" style="124" customWidth="1"/>
    <col min="2" max="7" width="9.140625" style="124" bestFit="1" customWidth="1"/>
    <col min="8" max="8" width="1" style="124" customWidth="1"/>
    <col min="9" max="10" width="10" style="124" customWidth="1"/>
    <col min="11" max="11" width="17.140625" style="124" customWidth="1"/>
    <col min="12" max="12" width="20.28515625" style="124" customWidth="1"/>
    <col min="13" max="16" width="13" style="124" customWidth="1"/>
    <col min="17" max="17" width="10.28515625" style="124" customWidth="1"/>
    <col min="18" max="16384" width="11.42578125" style="124"/>
  </cols>
  <sheetData>
    <row r="1" spans="1:17" ht="15" customHeight="1">
      <c r="D1" s="164"/>
      <c r="E1" s="164"/>
      <c r="F1" s="164"/>
      <c r="G1" s="164"/>
      <c r="H1" s="164"/>
      <c r="I1" s="164"/>
      <c r="J1" s="164"/>
      <c r="K1" s="125"/>
      <c r="L1" s="125"/>
    </row>
    <row r="2" spans="1:17" ht="15" customHeight="1">
      <c r="D2" s="164"/>
      <c r="E2" s="164"/>
      <c r="F2" s="164"/>
      <c r="G2" s="164"/>
      <c r="H2" s="164"/>
      <c r="I2" s="164"/>
      <c r="J2" s="164"/>
      <c r="K2" s="125"/>
      <c r="L2" s="125"/>
    </row>
    <row r="3" spans="1:17" ht="15" customHeight="1">
      <c r="D3" s="164"/>
      <c r="E3" s="164"/>
      <c r="F3" s="164"/>
      <c r="G3" s="164"/>
      <c r="H3" s="164"/>
      <c r="I3" s="164"/>
      <c r="J3" s="164"/>
      <c r="K3" s="125"/>
      <c r="L3" s="125"/>
    </row>
    <row r="4" spans="1:17" s="126" customFormat="1" ht="15" customHeight="1">
      <c r="A4" s="114"/>
      <c r="B4" s="165"/>
      <c r="D4" s="166"/>
      <c r="E4" s="166"/>
      <c r="F4" s="166"/>
      <c r="G4" s="166"/>
      <c r="H4" s="166"/>
      <c r="I4" s="166"/>
      <c r="J4" s="166"/>
      <c r="K4" s="127"/>
      <c r="L4" s="127"/>
    </row>
    <row r="5" spans="1:17" ht="15" customHeight="1">
      <c r="A5" s="759" t="s">
        <v>153</v>
      </c>
      <c r="B5" s="759"/>
      <c r="C5" s="759"/>
      <c r="D5" s="759"/>
      <c r="E5" s="759"/>
      <c r="F5" s="759"/>
      <c r="G5" s="759"/>
      <c r="H5" s="759"/>
      <c r="I5" s="759"/>
      <c r="J5" s="759"/>
      <c r="K5" s="167"/>
      <c r="L5" s="167"/>
      <c r="M5" s="167"/>
      <c r="N5" s="167"/>
      <c r="O5" s="167"/>
      <c r="P5" s="167"/>
      <c r="Q5" s="167"/>
    </row>
    <row r="6" spans="1:17" ht="15" customHeight="1">
      <c r="A6" s="835" t="s">
        <v>138</v>
      </c>
      <c r="B6" s="835"/>
      <c r="C6" s="835"/>
      <c r="D6" s="835"/>
      <c r="E6" s="835"/>
      <c r="F6" s="835"/>
      <c r="G6" s="835"/>
      <c r="H6" s="835"/>
      <c r="I6" s="835"/>
      <c r="J6" s="835"/>
      <c r="K6" s="122"/>
      <c r="L6" s="122"/>
      <c r="M6" s="167"/>
      <c r="N6" s="167"/>
      <c r="O6" s="167"/>
      <c r="P6" s="167"/>
      <c r="Q6" s="167"/>
    </row>
    <row r="7" spans="1:17" ht="15" customHeight="1">
      <c r="A7" s="123"/>
      <c r="B7" s="123"/>
      <c r="C7" s="123"/>
      <c r="D7" s="123"/>
      <c r="E7" s="123"/>
      <c r="F7" s="123"/>
      <c r="G7" s="123"/>
      <c r="H7" s="123"/>
      <c r="I7" s="128"/>
      <c r="J7" s="123"/>
      <c r="L7" s="125"/>
      <c r="P7" s="283"/>
      <c r="Q7" s="283"/>
    </row>
    <row r="8" spans="1:17" s="126" customFormat="1" ht="24.95" customHeight="1">
      <c r="A8" s="672"/>
      <c r="B8" s="836" t="s">
        <v>139</v>
      </c>
      <c r="C8" s="836"/>
      <c r="D8" s="836"/>
      <c r="E8" s="836"/>
      <c r="F8" s="836"/>
      <c r="G8" s="836"/>
      <c r="H8" s="674"/>
      <c r="I8" s="674"/>
      <c r="J8" s="674"/>
      <c r="L8" s="127"/>
      <c r="O8" s="283"/>
      <c r="P8" s="283"/>
      <c r="Q8" s="283"/>
    </row>
    <row r="9" spans="1:17" s="126" customFormat="1" ht="24.95" customHeight="1">
      <c r="A9" s="672"/>
      <c r="B9" s="840">
        <v>2012</v>
      </c>
      <c r="C9" s="840">
        <v>2013</v>
      </c>
      <c r="D9" s="840">
        <v>2014</v>
      </c>
      <c r="E9" s="840">
        <v>2015</v>
      </c>
      <c r="F9" s="840">
        <v>2016</v>
      </c>
      <c r="G9" s="840">
        <v>2017</v>
      </c>
      <c r="H9" s="675"/>
      <c r="I9" s="772" t="s">
        <v>268</v>
      </c>
      <c r="J9" s="772"/>
      <c r="L9" s="127"/>
      <c r="O9" s="283"/>
      <c r="P9" s="283"/>
      <c r="Q9" s="283"/>
    </row>
    <row r="10" spans="1:17" s="126" customFormat="1" ht="24.95" customHeight="1">
      <c r="A10" s="676"/>
      <c r="B10" s="840"/>
      <c r="C10" s="840"/>
      <c r="D10" s="840"/>
      <c r="E10" s="840"/>
      <c r="F10" s="840"/>
      <c r="G10" s="840"/>
      <c r="H10" s="675"/>
      <c r="I10" s="677" t="s">
        <v>140</v>
      </c>
      <c r="J10" s="677" t="s">
        <v>141</v>
      </c>
      <c r="L10" s="168"/>
      <c r="O10" s="846"/>
      <c r="P10" s="846"/>
      <c r="Q10" s="846"/>
    </row>
    <row r="11" spans="1:17" s="126" customFormat="1" ht="90" customHeight="1">
      <c r="A11" s="678" t="s">
        <v>154</v>
      </c>
      <c r="B11" s="131">
        <v>1334976.8</v>
      </c>
      <c r="C11" s="131">
        <v>1414326.6</v>
      </c>
      <c r="D11" s="131">
        <v>1409321.5</v>
      </c>
      <c r="E11" s="131">
        <v>1409572.0999999999</v>
      </c>
      <c r="F11" s="131">
        <v>1474213.6429999999</v>
      </c>
      <c r="G11" s="131">
        <v>1522202.77</v>
      </c>
      <c r="H11" s="132"/>
      <c r="I11" s="133">
        <f>G11-F11</f>
        <v>47989.127000000095</v>
      </c>
      <c r="J11" s="134">
        <f>G11/F11-1</f>
        <v>3.2552355778191711E-2</v>
      </c>
      <c r="L11" s="329"/>
      <c r="O11" s="846"/>
      <c r="P11" s="846"/>
      <c r="Q11" s="846"/>
    </row>
    <row r="12" spans="1:17" s="126" customFormat="1" ht="90" customHeight="1">
      <c r="A12" s="678" t="s">
        <v>155</v>
      </c>
      <c r="B12" s="131">
        <v>1339687.2</v>
      </c>
      <c r="C12" s="131">
        <v>1433622.3</v>
      </c>
      <c r="D12" s="131">
        <v>1412252.6</v>
      </c>
      <c r="E12" s="131">
        <v>1404668.4</v>
      </c>
      <c r="F12" s="131">
        <v>1476955.71</v>
      </c>
      <c r="G12" s="131">
        <v>1528064.0179999999</v>
      </c>
      <c r="H12" s="132"/>
      <c r="I12" s="133">
        <f>G12-F12</f>
        <v>51108.307999999961</v>
      </c>
      <c r="J12" s="134">
        <f>G12/F12-1</f>
        <v>3.4603818959473065E-2</v>
      </c>
      <c r="K12" s="137"/>
      <c r="L12" s="329"/>
      <c r="O12" s="846"/>
      <c r="P12" s="846"/>
      <c r="Q12" s="846"/>
    </row>
    <row r="13" spans="1:17" s="126" customFormat="1" ht="90" customHeight="1">
      <c r="A13" s="679" t="s">
        <v>156</v>
      </c>
      <c r="B13" s="680">
        <f>(B11/B12)*100</f>
        <v>99.648395535913167</v>
      </c>
      <c r="C13" s="680">
        <f>IF(C12=0,0,(C11/C12)*100)</f>
        <v>98.654059719913676</v>
      </c>
      <c r="D13" s="680">
        <f>IF(D12=0,0,(D11/D12)*100)</f>
        <v>99.792452143476311</v>
      </c>
      <c r="E13" s="680">
        <f>IF(E12=0,0,(E11/E12)*100)</f>
        <v>100.34910018620764</v>
      </c>
      <c r="F13" s="680">
        <f>IF(F12=0,0,(F11/F12)*100)</f>
        <v>99.814343315684113</v>
      </c>
      <c r="G13" s="680">
        <f>IF(G12=0,0,(G11/G12)*100)</f>
        <v>99.616426541626751</v>
      </c>
      <c r="H13" s="681"/>
      <c r="I13" s="838">
        <f>G13-F13</f>
        <v>-0.19791677405736152</v>
      </c>
      <c r="J13" s="838"/>
      <c r="K13" s="329"/>
      <c r="L13" s="138"/>
      <c r="M13" s="138"/>
      <c r="O13" s="846"/>
      <c r="P13" s="846"/>
      <c r="Q13" s="846"/>
    </row>
    <row r="14" spans="1:17" s="126" customFormat="1" ht="15" customHeight="1">
      <c r="A14" s="833"/>
      <c r="B14" s="833"/>
      <c r="C14" s="148"/>
      <c r="D14" s="148"/>
      <c r="E14" s="148"/>
      <c r="F14" s="148"/>
      <c r="G14" s="148"/>
      <c r="H14" s="148"/>
      <c r="I14" s="148"/>
      <c r="J14" s="148"/>
      <c r="K14" s="138"/>
      <c r="L14" s="138"/>
      <c r="M14" s="138"/>
      <c r="O14" s="283"/>
      <c r="P14" s="283"/>
      <c r="Q14" s="283"/>
    </row>
    <row r="15" spans="1:17" ht="15" customHeight="1">
      <c r="A15" s="148"/>
      <c r="B15" s="148"/>
      <c r="C15" s="150"/>
      <c r="D15" s="149"/>
      <c r="E15" s="149"/>
      <c r="F15" s="150"/>
      <c r="G15" s="150"/>
      <c r="H15" s="150"/>
      <c r="I15" s="151"/>
      <c r="J15" s="151"/>
      <c r="O15" s="846"/>
      <c r="P15" s="846"/>
      <c r="Q15" s="846"/>
    </row>
    <row r="16" spans="1:17" ht="15" customHeight="1">
      <c r="A16" s="148"/>
      <c r="B16" s="148"/>
      <c r="C16" s="150"/>
      <c r="D16" s="149"/>
      <c r="E16" s="149"/>
      <c r="F16" s="150"/>
      <c r="G16" s="150"/>
      <c r="H16" s="150"/>
      <c r="I16" s="151"/>
      <c r="J16" s="151"/>
      <c r="O16" s="283"/>
      <c r="P16" s="283"/>
      <c r="Q16" s="283"/>
    </row>
    <row r="17" spans="1:36" ht="15" customHeight="1"/>
    <row r="18" spans="1:36" ht="15" customHeight="1">
      <c r="O18" s="846"/>
      <c r="P18" s="846"/>
      <c r="Q18" s="846"/>
    </row>
    <row r="19" spans="1:36" ht="15" customHeight="1">
      <c r="O19" s="846"/>
      <c r="P19" s="846"/>
      <c r="Q19" s="846"/>
    </row>
    <row r="20" spans="1:36" ht="15" customHeight="1">
      <c r="F20" s="127"/>
      <c r="G20" s="127"/>
      <c r="H20" s="127"/>
      <c r="I20" s="127"/>
      <c r="J20" s="127"/>
      <c r="K20" s="170"/>
      <c r="L20" s="127"/>
      <c r="M20" s="127"/>
      <c r="N20" s="127"/>
      <c r="O20" s="846"/>
      <c r="P20" s="846"/>
      <c r="Q20" s="846"/>
      <c r="AG20" s="847"/>
      <c r="AH20" s="843"/>
      <c r="AI20" s="284"/>
      <c r="AJ20" s="171"/>
    </row>
    <row r="21" spans="1:36" ht="15" customHeight="1">
      <c r="F21" s="127"/>
      <c r="G21" s="127"/>
      <c r="H21" s="127"/>
      <c r="I21" s="127"/>
      <c r="J21" s="127"/>
      <c r="K21" s="127"/>
      <c r="L21" s="127"/>
      <c r="M21" s="127"/>
      <c r="N21" s="127"/>
      <c r="O21" s="846"/>
      <c r="P21" s="846"/>
      <c r="Q21" s="846"/>
      <c r="R21" s="127"/>
      <c r="AG21" s="847"/>
      <c r="AH21" s="844"/>
      <c r="AI21" s="284"/>
      <c r="AJ21" s="171"/>
    </row>
    <row r="22" spans="1:36" ht="15" customHeight="1">
      <c r="F22" s="127"/>
      <c r="G22" s="127"/>
      <c r="H22" s="127"/>
      <c r="I22" s="127"/>
      <c r="J22" s="127"/>
      <c r="K22" s="127"/>
      <c r="L22" s="127"/>
      <c r="M22" s="127"/>
      <c r="N22" s="127"/>
      <c r="O22" s="846"/>
      <c r="P22" s="846"/>
      <c r="Q22" s="846"/>
      <c r="R22" s="127"/>
      <c r="AG22" s="847"/>
      <c r="AH22" s="844"/>
      <c r="AI22" s="284"/>
      <c r="AJ22" s="171"/>
    </row>
    <row r="23" spans="1:36" ht="15" customHeight="1"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AG23" s="847"/>
      <c r="AH23" s="845"/>
      <c r="AI23" s="284"/>
      <c r="AJ23" s="172"/>
    </row>
    <row r="24" spans="1:36" ht="15" customHeight="1"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AG24" s="847"/>
      <c r="AH24" s="282"/>
      <c r="AI24" s="284"/>
      <c r="AJ24" s="171"/>
    </row>
    <row r="25" spans="1:36" ht="15" customHeight="1"/>
    <row r="26" spans="1:36" ht="15" customHeight="1"/>
    <row r="27" spans="1:36" ht="15" customHeight="1"/>
    <row r="28" spans="1:36" ht="15" customHeight="1"/>
    <row r="29" spans="1:36" ht="15" customHeight="1"/>
    <row r="30" spans="1:36" ht="15" customHeight="1"/>
    <row r="31" spans="1:36" ht="15" customHeight="1"/>
    <row r="32" spans="1:36">
      <c r="A32" s="479" t="s">
        <v>410</v>
      </c>
    </row>
  </sheetData>
  <mergeCells count="17">
    <mergeCell ref="A5:J5"/>
    <mergeCell ref="A6:J6"/>
    <mergeCell ref="B8:G8"/>
    <mergeCell ref="B9:B10"/>
    <mergeCell ref="C9:C10"/>
    <mergeCell ref="D9:D10"/>
    <mergeCell ref="E9:E10"/>
    <mergeCell ref="F9:F10"/>
    <mergeCell ref="G9:G10"/>
    <mergeCell ref="I9:J9"/>
    <mergeCell ref="AH20:AH23"/>
    <mergeCell ref="O10:Q13"/>
    <mergeCell ref="I13:J13"/>
    <mergeCell ref="A14:B14"/>
    <mergeCell ref="O15:Q15"/>
    <mergeCell ref="O18:Q22"/>
    <mergeCell ref="AG20:AG24"/>
  </mergeCells>
  <conditionalFormatting sqref="I11:I13 J11:J12">
    <cfRule type="cellIs" dxfId="4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tabColor theme="9" tint="-0.499984740745262"/>
  </sheetPr>
  <dimension ref="A1:AJ165"/>
  <sheetViews>
    <sheetView showGridLines="0" zoomScaleNormal="100" zoomScaleSheetLayoutView="100" workbookViewId="0">
      <selection activeCell="A8" sqref="A8:J13"/>
    </sheetView>
  </sheetViews>
  <sheetFormatPr baseColWidth="10" defaultRowHeight="12.75"/>
  <cols>
    <col min="1" max="1" width="15" style="143" customWidth="1"/>
    <col min="2" max="7" width="9.7109375" style="143" customWidth="1"/>
    <col min="8" max="8" width="1" style="143" customWidth="1"/>
    <col min="9" max="10" width="7.7109375" style="143" customWidth="1"/>
    <col min="11" max="16" width="13" style="143" customWidth="1"/>
    <col min="17" max="17" width="10.28515625" style="143" customWidth="1"/>
    <col min="18" max="16384" width="11.42578125" style="143"/>
  </cols>
  <sheetData>
    <row r="1" spans="1:17" s="111" customFormat="1" ht="15" customHeight="1">
      <c r="D1" s="112"/>
      <c r="E1" s="112"/>
      <c r="F1" s="112"/>
      <c r="G1" s="112"/>
      <c r="H1" s="112"/>
      <c r="I1" s="112"/>
      <c r="J1" s="112"/>
      <c r="K1" s="113"/>
      <c r="L1" s="113"/>
    </row>
    <row r="2" spans="1:17" s="111" customFormat="1" ht="15" customHeight="1">
      <c r="D2" s="112"/>
      <c r="E2" s="112"/>
      <c r="F2" s="112"/>
      <c r="G2" s="112"/>
      <c r="H2" s="112"/>
      <c r="I2" s="112"/>
      <c r="J2" s="112"/>
      <c r="K2" s="113"/>
      <c r="L2" s="113"/>
    </row>
    <row r="3" spans="1:17" s="111" customFormat="1" ht="15" customHeight="1">
      <c r="D3" s="112"/>
      <c r="E3" s="112"/>
      <c r="F3" s="112"/>
      <c r="G3" s="112"/>
      <c r="H3" s="112"/>
      <c r="I3" s="112"/>
      <c r="J3" s="112"/>
      <c r="K3" s="113"/>
      <c r="L3" s="113"/>
    </row>
    <row r="4" spans="1:17" s="119" customFormat="1" ht="15" customHeight="1">
      <c r="A4" s="114"/>
      <c r="B4" s="115"/>
      <c r="D4" s="116"/>
      <c r="E4" s="116"/>
      <c r="F4" s="116"/>
      <c r="G4" s="116"/>
      <c r="H4" s="116"/>
      <c r="I4" s="116"/>
      <c r="J4" s="116"/>
      <c r="K4" s="117"/>
      <c r="L4" s="117"/>
    </row>
    <row r="5" spans="1:17" s="111" customFormat="1" ht="15" customHeight="1">
      <c r="A5" s="759" t="s">
        <v>157</v>
      </c>
      <c r="B5" s="759"/>
      <c r="C5" s="759"/>
      <c r="D5" s="759"/>
      <c r="E5" s="759"/>
      <c r="F5" s="759"/>
      <c r="G5" s="759"/>
      <c r="H5" s="759"/>
      <c r="I5" s="759"/>
      <c r="J5" s="759"/>
      <c r="K5" s="120"/>
      <c r="L5" s="120"/>
      <c r="M5" s="121"/>
      <c r="N5" s="121"/>
      <c r="O5" s="121"/>
      <c r="P5" s="121"/>
      <c r="Q5" s="121"/>
    </row>
    <row r="6" spans="1:17" s="111" customFormat="1" ht="15" customHeight="1">
      <c r="A6" s="835" t="s">
        <v>138</v>
      </c>
      <c r="B6" s="835"/>
      <c r="C6" s="835"/>
      <c r="D6" s="835"/>
      <c r="E6" s="835"/>
      <c r="F6" s="835"/>
      <c r="G6" s="835"/>
      <c r="H6" s="835"/>
      <c r="I6" s="835"/>
      <c r="J6" s="835"/>
      <c r="K6" s="122"/>
      <c r="L6" s="122"/>
      <c r="M6" s="121"/>
      <c r="N6" s="121"/>
      <c r="O6" s="121"/>
      <c r="P6" s="121"/>
      <c r="Q6" s="121"/>
    </row>
    <row r="7" spans="1:17" s="111" customFormat="1" ht="10.5" customHeight="1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4"/>
      <c r="L7" s="125"/>
      <c r="P7" s="278"/>
      <c r="Q7" s="278"/>
    </row>
    <row r="8" spans="1:17" s="119" customFormat="1" ht="21" customHeight="1">
      <c r="A8" s="672"/>
      <c r="B8" s="836" t="s">
        <v>139</v>
      </c>
      <c r="C8" s="836"/>
      <c r="D8" s="836"/>
      <c r="E8" s="836"/>
      <c r="F8" s="836"/>
      <c r="G8" s="836"/>
      <c r="H8" s="674"/>
      <c r="I8" s="674"/>
      <c r="J8" s="674"/>
      <c r="K8" s="126"/>
      <c r="L8" s="127"/>
      <c r="O8" s="278"/>
      <c r="P8" s="278"/>
      <c r="Q8" s="278"/>
    </row>
    <row r="9" spans="1:17" s="119" customFormat="1" ht="24.95" customHeight="1">
      <c r="A9" s="672"/>
      <c r="B9" s="840">
        <v>2012</v>
      </c>
      <c r="C9" s="840">
        <v>2013</v>
      </c>
      <c r="D9" s="840">
        <v>2014</v>
      </c>
      <c r="E9" s="840">
        <v>2015</v>
      </c>
      <c r="F9" s="840">
        <v>2016</v>
      </c>
      <c r="G9" s="840">
        <v>2017</v>
      </c>
      <c r="H9" s="675"/>
      <c r="I9" s="772" t="s">
        <v>268</v>
      </c>
      <c r="J9" s="772"/>
      <c r="K9" s="126"/>
      <c r="L9" s="127"/>
      <c r="O9" s="278"/>
      <c r="P9" s="278"/>
      <c r="Q9" s="278"/>
    </row>
    <row r="10" spans="1:17" s="130" customFormat="1" ht="24.95" customHeight="1">
      <c r="A10" s="676"/>
      <c r="B10" s="840"/>
      <c r="C10" s="840"/>
      <c r="D10" s="840"/>
      <c r="E10" s="840"/>
      <c r="F10" s="840"/>
      <c r="G10" s="840"/>
      <c r="H10" s="675"/>
      <c r="I10" s="677" t="s">
        <v>140</v>
      </c>
      <c r="J10" s="677" t="s">
        <v>141</v>
      </c>
      <c r="K10" s="126"/>
      <c r="L10" s="126"/>
      <c r="O10" s="831"/>
      <c r="P10" s="831"/>
      <c r="Q10" s="831"/>
    </row>
    <row r="11" spans="1:17" s="130" customFormat="1" ht="90" customHeight="1">
      <c r="A11" s="678" t="s">
        <v>158</v>
      </c>
      <c r="B11" s="131">
        <v>115068.5</v>
      </c>
      <c r="C11" s="131">
        <v>63375.4</v>
      </c>
      <c r="D11" s="131">
        <v>12690</v>
      </c>
      <c r="E11" s="131">
        <v>20658.900000000001</v>
      </c>
      <c r="F11" s="131">
        <v>47527.930999999997</v>
      </c>
      <c r="G11" s="131">
        <v>60978.05</v>
      </c>
      <c r="H11" s="132"/>
      <c r="I11" s="133">
        <f>G11-F11</f>
        <v>13450.119000000006</v>
      </c>
      <c r="J11" s="134">
        <f>G11/F11-1</f>
        <v>0.28299399357401045</v>
      </c>
      <c r="K11" s="126"/>
      <c r="L11" s="155"/>
      <c r="O11" s="831"/>
      <c r="P11" s="831"/>
      <c r="Q11" s="831"/>
    </row>
    <row r="12" spans="1:17" s="130" customFormat="1" ht="90" customHeight="1">
      <c r="A12" s="678" t="s">
        <v>159</v>
      </c>
      <c r="B12" s="131">
        <v>118119</v>
      </c>
      <c r="C12" s="131">
        <v>64188.5</v>
      </c>
      <c r="D12" s="131">
        <v>12997</v>
      </c>
      <c r="E12" s="131">
        <v>20658.900000000001</v>
      </c>
      <c r="F12" s="131">
        <v>47527.94</v>
      </c>
      <c r="G12" s="131">
        <v>60978.05</v>
      </c>
      <c r="H12" s="132"/>
      <c r="I12" s="133">
        <f>G12-F12</f>
        <v>13450.11</v>
      </c>
      <c r="J12" s="134">
        <f>G12/F12-1</f>
        <v>0.28299375062331755</v>
      </c>
      <c r="K12" s="173"/>
      <c r="L12" s="169"/>
      <c r="O12" s="831"/>
      <c r="P12" s="831"/>
      <c r="Q12" s="831"/>
    </row>
    <row r="13" spans="1:17" s="130" customFormat="1" ht="90" customHeight="1">
      <c r="A13" s="679" t="s">
        <v>160</v>
      </c>
      <c r="B13" s="680">
        <f>IF(B12=0,0,(B11/B12))*100</f>
        <v>97.417434959659317</v>
      </c>
      <c r="C13" s="680">
        <v>99.550984445423424</v>
      </c>
      <c r="D13" s="680">
        <f>IF(D12=0,0,(D11/D12))*100</f>
        <v>97.6379164422559</v>
      </c>
      <c r="E13" s="680">
        <f>IF(E12=0,0,(E11/E12))*100</f>
        <v>100</v>
      </c>
      <c r="F13" s="680">
        <f>IF(F12=0,0,(F11/F12))*100</f>
        <v>99.999981063770065</v>
      </c>
      <c r="G13" s="680">
        <f>IF(G12=0,0,(G11/G12))*100</f>
        <v>100</v>
      </c>
      <c r="H13" s="681"/>
      <c r="I13" s="838">
        <f>G13-F13</f>
        <v>1.8936229935206939E-5</v>
      </c>
      <c r="J13" s="838"/>
      <c r="K13" s="138"/>
      <c r="L13" s="138"/>
      <c r="M13" s="139"/>
      <c r="O13" s="831"/>
      <c r="P13" s="831"/>
      <c r="Q13" s="831"/>
    </row>
    <row r="14" spans="1:17" ht="15" customHeight="1">
      <c r="A14" s="833"/>
      <c r="B14" s="833"/>
      <c r="C14" s="839"/>
      <c r="D14" s="839"/>
      <c r="E14" s="839"/>
      <c r="F14" s="839"/>
      <c r="G14" s="174"/>
      <c r="H14" s="280"/>
      <c r="I14" s="146"/>
      <c r="J14" s="146"/>
      <c r="K14" s="141"/>
      <c r="L14" s="124"/>
      <c r="O14" s="831"/>
      <c r="P14" s="831"/>
      <c r="Q14" s="831"/>
    </row>
    <row r="15" spans="1:17" ht="15" customHeight="1">
      <c r="A15" s="175"/>
      <c r="B15" s="175"/>
      <c r="C15" s="280"/>
      <c r="D15" s="280"/>
      <c r="E15" s="280"/>
      <c r="F15" s="280"/>
      <c r="G15" s="174"/>
      <c r="H15" s="280"/>
      <c r="I15" s="146"/>
      <c r="J15" s="146"/>
      <c r="K15" s="141"/>
      <c r="L15" s="124"/>
      <c r="O15" s="831"/>
      <c r="P15" s="831"/>
      <c r="Q15" s="831"/>
    </row>
    <row r="16" spans="1:17" ht="15" customHeight="1">
      <c r="A16" s="144"/>
      <c r="B16" s="144"/>
      <c r="C16" s="145"/>
      <c r="D16" s="145"/>
      <c r="E16" s="145"/>
      <c r="F16" s="145"/>
      <c r="G16" s="145"/>
      <c r="H16" s="145"/>
      <c r="I16" s="146"/>
      <c r="J16" s="146"/>
      <c r="K16" s="147"/>
      <c r="L16" s="124"/>
      <c r="O16" s="831"/>
      <c r="P16" s="831"/>
      <c r="Q16" s="831"/>
    </row>
    <row r="17" spans="1:36" ht="15" customHeight="1">
      <c r="A17" s="148"/>
      <c r="B17" s="148"/>
      <c r="C17" s="150"/>
      <c r="D17" s="149"/>
      <c r="E17" s="149"/>
      <c r="F17" s="150"/>
      <c r="G17" s="150"/>
      <c r="H17" s="150"/>
      <c r="I17" s="151"/>
      <c r="J17" s="151"/>
      <c r="K17" s="124"/>
      <c r="L17" s="124"/>
      <c r="O17" s="831"/>
      <c r="P17" s="831"/>
      <c r="Q17" s="831"/>
    </row>
    <row r="18" spans="1:36" ht="15" customHeight="1">
      <c r="A18" s="124"/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</row>
    <row r="19" spans="1:36" ht="15" customHeight="1">
      <c r="A19" s="124"/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O19" s="831"/>
      <c r="P19" s="831"/>
      <c r="Q19" s="831"/>
    </row>
    <row r="20" spans="1:36" ht="15" customHeight="1">
      <c r="A20" s="124"/>
      <c r="B20" s="124"/>
      <c r="C20" s="124"/>
      <c r="D20" s="124"/>
      <c r="E20" s="124"/>
      <c r="F20" s="124"/>
      <c r="G20" s="124"/>
      <c r="H20" s="124"/>
      <c r="I20" s="124"/>
      <c r="J20" s="124"/>
      <c r="K20" s="142"/>
      <c r="L20" s="124"/>
      <c r="O20" s="831"/>
      <c r="P20" s="831"/>
      <c r="Q20" s="831"/>
    </row>
    <row r="21" spans="1:36" ht="15" customHeight="1">
      <c r="A21" s="124"/>
      <c r="B21" s="124"/>
      <c r="C21" s="124"/>
      <c r="D21" s="124"/>
      <c r="E21" s="124"/>
      <c r="F21" s="127"/>
      <c r="G21" s="127"/>
      <c r="H21" s="127"/>
      <c r="I21" s="127"/>
      <c r="J21" s="127"/>
      <c r="K21" s="176"/>
      <c r="L21" s="127"/>
      <c r="M21" s="152"/>
      <c r="N21" s="152"/>
      <c r="O21" s="831"/>
      <c r="P21" s="831"/>
      <c r="Q21" s="831"/>
      <c r="AG21" s="834"/>
      <c r="AH21" s="828"/>
      <c r="AI21" s="279"/>
      <c r="AJ21" s="153"/>
    </row>
    <row r="22" spans="1:36" ht="15" customHeight="1">
      <c r="A22" s="124"/>
      <c r="B22" s="124"/>
      <c r="C22" s="124"/>
      <c r="D22" s="124"/>
      <c r="E22" s="124"/>
      <c r="F22" s="127"/>
      <c r="G22" s="127"/>
      <c r="H22" s="127"/>
      <c r="I22" s="127"/>
      <c r="J22" s="127"/>
      <c r="K22" s="127"/>
      <c r="L22" s="127"/>
      <c r="M22" s="152"/>
      <c r="N22" s="152"/>
      <c r="O22" s="831"/>
      <c r="P22" s="831"/>
      <c r="Q22" s="831"/>
      <c r="R22" s="152"/>
      <c r="AG22" s="834"/>
      <c r="AH22" s="829"/>
      <c r="AI22" s="279"/>
      <c r="AJ22" s="153"/>
    </row>
    <row r="23" spans="1:36" ht="15" customHeight="1">
      <c r="A23" s="124"/>
      <c r="B23" s="124"/>
      <c r="C23" s="124"/>
      <c r="D23" s="124"/>
      <c r="E23" s="124"/>
      <c r="F23" s="127"/>
      <c r="G23" s="127"/>
      <c r="H23" s="127"/>
      <c r="I23" s="127"/>
      <c r="J23" s="127"/>
      <c r="K23" s="127"/>
      <c r="L23" s="127"/>
      <c r="M23" s="152"/>
      <c r="N23" s="152"/>
      <c r="O23" s="831"/>
      <c r="P23" s="831"/>
      <c r="Q23" s="831"/>
      <c r="R23" s="152"/>
      <c r="AG23" s="834"/>
      <c r="AH23" s="829"/>
      <c r="AI23" s="279"/>
      <c r="AJ23" s="153"/>
    </row>
    <row r="24" spans="1:36" ht="15" customHeight="1">
      <c r="A24" s="124"/>
      <c r="B24" s="124"/>
      <c r="C24" s="124"/>
      <c r="D24" s="124"/>
      <c r="E24" s="124"/>
      <c r="F24" s="127"/>
      <c r="G24" s="127"/>
      <c r="H24" s="127"/>
      <c r="I24" s="127"/>
      <c r="J24" s="127"/>
      <c r="K24" s="127"/>
      <c r="L24" s="127"/>
      <c r="M24" s="152"/>
      <c r="N24" s="152"/>
      <c r="O24" s="152"/>
      <c r="P24" s="152"/>
      <c r="Q24" s="152"/>
      <c r="R24" s="152"/>
      <c r="AG24" s="834"/>
      <c r="AH24" s="830"/>
      <c r="AI24" s="279"/>
      <c r="AJ24" s="154"/>
    </row>
    <row r="25" spans="1:36" ht="15" customHeight="1">
      <c r="A25" s="124"/>
      <c r="B25" s="124"/>
      <c r="C25" s="124"/>
      <c r="D25" s="124"/>
      <c r="E25" s="124"/>
      <c r="F25" s="127"/>
      <c r="G25" s="127"/>
      <c r="H25" s="127"/>
      <c r="I25" s="127"/>
      <c r="J25" s="127"/>
      <c r="K25" s="176"/>
      <c r="L25" s="127"/>
      <c r="M25" s="152"/>
      <c r="N25" s="152"/>
      <c r="O25" s="152"/>
      <c r="P25" s="152"/>
      <c r="Q25" s="152"/>
      <c r="R25" s="152"/>
      <c r="AG25" s="834"/>
      <c r="AH25" s="828"/>
      <c r="AI25" s="279"/>
      <c r="AJ25" s="153"/>
    </row>
    <row r="26" spans="1:36" ht="15" customHeight="1">
      <c r="A26" s="124"/>
      <c r="B26" s="124"/>
      <c r="C26" s="124"/>
      <c r="D26" s="124"/>
      <c r="E26" s="124"/>
      <c r="F26" s="124"/>
      <c r="G26" s="124"/>
      <c r="H26" s="124"/>
      <c r="I26" s="124"/>
      <c r="J26" s="124"/>
      <c r="K26" s="147"/>
      <c r="L26" s="124"/>
      <c r="O26" s="152"/>
      <c r="P26" s="152"/>
      <c r="Q26" s="152"/>
      <c r="R26" s="152"/>
      <c r="AG26" s="834"/>
      <c r="AH26" s="829"/>
      <c r="AI26" s="279"/>
      <c r="AJ26" s="154"/>
    </row>
    <row r="27" spans="1:36" ht="15" customHeight="1">
      <c r="A27" s="124"/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O27" s="152"/>
      <c r="P27" s="152"/>
      <c r="Q27" s="152"/>
      <c r="R27" s="152"/>
      <c r="AG27" s="834"/>
      <c r="AH27" s="829"/>
      <c r="AI27" s="279"/>
      <c r="AJ27" s="153"/>
    </row>
    <row r="28" spans="1:36" ht="15" customHeight="1">
      <c r="A28" s="124"/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AG28" s="834"/>
      <c r="AH28" s="276"/>
      <c r="AI28" s="279"/>
      <c r="AJ28" s="153"/>
    </row>
    <row r="29" spans="1:36" ht="15" customHeight="1">
      <c r="A29" s="124"/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AG29" s="834"/>
      <c r="AH29" s="277"/>
      <c r="AI29" s="279"/>
      <c r="AJ29" s="153"/>
    </row>
    <row r="30" spans="1:36" ht="15" customHeight="1">
      <c r="A30" s="124"/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</row>
    <row r="31" spans="1:36" ht="15" customHeight="1">
      <c r="A31" s="124"/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</row>
    <row r="32" spans="1:36" ht="23.25" customHeight="1">
      <c r="A32" s="479" t="s">
        <v>410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 t="s">
        <v>161</v>
      </c>
    </row>
    <row r="33" spans="1:12" ht="48.75" customHeight="1">
      <c r="A33" s="124"/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</row>
    <row r="34" spans="1:12" ht="23.25" customHeight="1">
      <c r="A34" s="124"/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</row>
    <row r="35" spans="1:12" ht="23.25" customHeight="1">
      <c r="A35" s="124"/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</row>
    <row r="36" spans="1:12" ht="15">
      <c r="A36" s="124"/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</row>
    <row r="37" spans="1:12" ht="8.25" customHeight="1">
      <c r="A37" s="124"/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</row>
    <row r="38" spans="1:12" ht="15" hidden="1">
      <c r="A38" s="124"/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</row>
    <row r="39" spans="1:12" ht="15" hidden="1">
      <c r="A39" s="124"/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</row>
    <row r="40" spans="1:12" ht="15" hidden="1">
      <c r="A40" s="124"/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</row>
    <row r="41" spans="1:12" ht="15" hidden="1">
      <c r="A41" s="124"/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</row>
    <row r="42" spans="1:12" ht="15" hidden="1">
      <c r="A42" s="124"/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</row>
    <row r="43" spans="1:12" ht="15">
      <c r="A43" s="124"/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</row>
    <row r="44" spans="1:12" ht="15">
      <c r="A44" s="124"/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</row>
    <row r="45" spans="1:12" ht="15">
      <c r="A45" s="124"/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</row>
    <row r="46" spans="1:12" ht="15">
      <c r="A46" s="124"/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</row>
    <row r="47" spans="1:12" ht="15">
      <c r="A47" s="124"/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</row>
    <row r="48" spans="1:12" ht="15">
      <c r="A48" s="124"/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</row>
    <row r="49" spans="1:12" ht="15">
      <c r="A49" s="124"/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</row>
    <row r="50" spans="1:12" ht="15">
      <c r="A50" s="124"/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</row>
    <row r="51" spans="1:12" ht="15">
      <c r="A51" s="124"/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</row>
    <row r="52" spans="1:12" ht="15">
      <c r="A52" s="124"/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</row>
    <row r="53" spans="1:12" ht="15">
      <c r="A53" s="124"/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</row>
    <row r="54" spans="1:12" ht="15">
      <c r="A54" s="124"/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</row>
    <row r="55" spans="1:12" ht="15">
      <c r="A55" s="124"/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</row>
    <row r="56" spans="1:12" ht="15">
      <c r="A56" s="124"/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</row>
    <row r="57" spans="1:12" ht="15">
      <c r="A57" s="124"/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</row>
    <row r="58" spans="1:12" ht="15">
      <c r="A58" s="124"/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</row>
    <row r="59" spans="1:12" ht="15">
      <c r="A59" s="124"/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</row>
    <row r="60" spans="1:12" ht="15">
      <c r="A60" s="124"/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</row>
    <row r="61" spans="1:12" ht="15">
      <c r="A61" s="124"/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</row>
    <row r="62" spans="1:12" ht="15">
      <c r="A62" s="124"/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</row>
    <row r="63" spans="1:12" ht="15">
      <c r="A63" s="124"/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</row>
    <row r="64" spans="1:12" ht="15">
      <c r="A64" s="124"/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</row>
    <row r="65" spans="1:12" ht="15">
      <c r="A65" s="124"/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</row>
    <row r="66" spans="1:12" ht="15">
      <c r="A66" s="124"/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</row>
    <row r="67" spans="1:12" ht="15">
      <c r="A67" s="124"/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</row>
    <row r="68" spans="1:12" ht="15">
      <c r="A68" s="124"/>
      <c r="B68" s="124"/>
      <c r="C68" s="124"/>
      <c r="D68" s="124"/>
      <c r="E68" s="124"/>
      <c r="F68" s="124"/>
      <c r="G68" s="124"/>
      <c r="H68" s="124"/>
      <c r="I68" s="124"/>
      <c r="J68" s="124"/>
      <c r="K68" s="124"/>
      <c r="L68" s="124"/>
    </row>
    <row r="69" spans="1:12" ht="15">
      <c r="A69" s="124"/>
      <c r="B69" s="124"/>
      <c r="C69" s="124"/>
      <c r="D69" s="124"/>
      <c r="E69" s="124"/>
      <c r="F69" s="124"/>
      <c r="G69" s="124"/>
      <c r="H69" s="124"/>
      <c r="I69" s="124"/>
      <c r="J69" s="124"/>
      <c r="K69" s="124"/>
      <c r="L69" s="124"/>
    </row>
    <row r="70" spans="1:12" ht="15">
      <c r="A70" s="124"/>
      <c r="B70" s="124"/>
      <c r="C70" s="124"/>
      <c r="D70" s="124"/>
      <c r="E70" s="124"/>
      <c r="F70" s="124"/>
      <c r="G70" s="124"/>
      <c r="H70" s="124"/>
      <c r="I70" s="124"/>
      <c r="J70" s="124"/>
      <c r="K70" s="124"/>
      <c r="L70" s="124"/>
    </row>
    <row r="71" spans="1:12" ht="15">
      <c r="A71" s="124"/>
      <c r="B71" s="124"/>
      <c r="C71" s="124"/>
      <c r="D71" s="124"/>
      <c r="E71" s="124"/>
      <c r="F71" s="124"/>
      <c r="G71" s="124"/>
      <c r="H71" s="124"/>
      <c r="I71" s="124"/>
      <c r="J71" s="124"/>
      <c r="K71" s="124"/>
      <c r="L71" s="124"/>
    </row>
    <row r="72" spans="1:12" ht="15">
      <c r="A72" s="124"/>
      <c r="B72" s="124"/>
      <c r="C72" s="124"/>
      <c r="D72" s="124"/>
      <c r="E72" s="124"/>
      <c r="F72" s="124"/>
      <c r="G72" s="124"/>
      <c r="H72" s="124"/>
      <c r="I72" s="124"/>
      <c r="J72" s="124"/>
      <c r="K72" s="124"/>
      <c r="L72" s="124"/>
    </row>
    <row r="73" spans="1:12" ht="15">
      <c r="A73" s="124"/>
      <c r="B73" s="124"/>
      <c r="C73" s="124"/>
      <c r="D73" s="124"/>
      <c r="E73" s="124"/>
      <c r="F73" s="124"/>
      <c r="G73" s="124"/>
      <c r="H73" s="124"/>
      <c r="I73" s="124"/>
      <c r="J73" s="124"/>
      <c r="K73" s="124"/>
      <c r="L73" s="124"/>
    </row>
    <row r="74" spans="1:12" ht="15">
      <c r="A74" s="124"/>
      <c r="B74" s="124"/>
      <c r="C74" s="124"/>
      <c r="D74" s="124"/>
      <c r="E74" s="124"/>
      <c r="F74" s="124"/>
      <c r="G74" s="124"/>
      <c r="H74" s="124"/>
      <c r="I74" s="124"/>
      <c r="J74" s="124"/>
      <c r="K74" s="124"/>
      <c r="L74" s="124"/>
    </row>
    <row r="75" spans="1:12" ht="15">
      <c r="A75" s="124"/>
      <c r="B75" s="124"/>
      <c r="C75" s="124"/>
      <c r="D75" s="124"/>
      <c r="E75" s="124"/>
      <c r="F75" s="124"/>
      <c r="G75" s="124"/>
      <c r="H75" s="124"/>
      <c r="I75" s="124"/>
      <c r="J75" s="124"/>
      <c r="K75" s="124"/>
      <c r="L75" s="124"/>
    </row>
    <row r="76" spans="1:12" ht="15">
      <c r="A76" s="124"/>
      <c r="B76" s="124"/>
      <c r="C76" s="124"/>
      <c r="D76" s="124"/>
      <c r="E76" s="124"/>
      <c r="F76" s="124"/>
      <c r="G76" s="124"/>
      <c r="H76" s="124"/>
      <c r="I76" s="124"/>
      <c r="J76" s="124"/>
      <c r="K76" s="124"/>
      <c r="L76" s="124"/>
    </row>
    <row r="77" spans="1:12" ht="15">
      <c r="A77" s="124"/>
      <c r="B77" s="124"/>
      <c r="C77" s="124"/>
      <c r="D77" s="124"/>
      <c r="E77" s="124"/>
      <c r="F77" s="124"/>
      <c r="G77" s="124"/>
      <c r="H77" s="124"/>
      <c r="I77" s="124"/>
      <c r="J77" s="124"/>
      <c r="K77" s="124"/>
      <c r="L77" s="124"/>
    </row>
    <row r="78" spans="1:12" ht="15">
      <c r="A78" s="124"/>
      <c r="B78" s="124"/>
      <c r="C78" s="124"/>
      <c r="D78" s="124"/>
      <c r="E78" s="124"/>
      <c r="F78" s="124"/>
      <c r="G78" s="124"/>
      <c r="H78" s="124"/>
      <c r="I78" s="124"/>
      <c r="J78" s="124"/>
      <c r="K78" s="124"/>
      <c r="L78" s="124"/>
    </row>
    <row r="79" spans="1:12" ht="15">
      <c r="A79" s="124"/>
      <c r="B79" s="124"/>
      <c r="C79" s="124"/>
      <c r="D79" s="124"/>
      <c r="E79" s="124"/>
      <c r="F79" s="124"/>
      <c r="G79" s="124"/>
      <c r="H79" s="124"/>
      <c r="I79" s="124"/>
      <c r="J79" s="124"/>
      <c r="K79" s="124"/>
      <c r="L79" s="124"/>
    </row>
    <row r="80" spans="1:12" ht="15">
      <c r="A80" s="124"/>
      <c r="B80" s="124"/>
      <c r="C80" s="124"/>
      <c r="D80" s="124"/>
      <c r="E80" s="124"/>
      <c r="F80" s="124"/>
      <c r="G80" s="124"/>
      <c r="H80" s="124"/>
      <c r="I80" s="124"/>
      <c r="J80" s="124"/>
      <c r="K80" s="124"/>
      <c r="L80" s="124"/>
    </row>
    <row r="81" spans="1:12" ht="15">
      <c r="A81" s="124"/>
      <c r="B81" s="124"/>
      <c r="C81" s="124"/>
      <c r="D81" s="124"/>
      <c r="E81" s="124"/>
      <c r="F81" s="124"/>
      <c r="G81" s="124"/>
      <c r="H81" s="124"/>
      <c r="I81" s="124"/>
      <c r="J81" s="124"/>
      <c r="K81" s="124"/>
      <c r="L81" s="124"/>
    </row>
    <row r="82" spans="1:12" ht="15">
      <c r="A82" s="124"/>
      <c r="B82" s="124"/>
      <c r="C82" s="124"/>
      <c r="D82" s="124"/>
      <c r="E82" s="124"/>
      <c r="F82" s="124"/>
      <c r="G82" s="124"/>
      <c r="H82" s="124"/>
      <c r="I82" s="124"/>
      <c r="J82" s="124"/>
      <c r="K82" s="124"/>
      <c r="L82" s="124"/>
    </row>
    <row r="83" spans="1:12" ht="15">
      <c r="A83" s="124"/>
      <c r="B83" s="124"/>
      <c r="C83" s="124"/>
      <c r="D83" s="124"/>
      <c r="E83" s="124"/>
      <c r="F83" s="124"/>
      <c r="G83" s="124"/>
      <c r="H83" s="124"/>
      <c r="I83" s="124"/>
      <c r="J83" s="124"/>
      <c r="K83" s="124"/>
      <c r="L83" s="124"/>
    </row>
    <row r="84" spans="1:12" ht="15">
      <c r="A84" s="124"/>
      <c r="B84" s="124"/>
      <c r="C84" s="124"/>
      <c r="D84" s="124"/>
      <c r="E84" s="124"/>
      <c r="F84" s="124"/>
      <c r="G84" s="124"/>
      <c r="H84" s="124"/>
      <c r="I84" s="124"/>
      <c r="J84" s="124"/>
      <c r="K84" s="124"/>
      <c r="L84" s="124"/>
    </row>
    <row r="85" spans="1:12" ht="15">
      <c r="A85" s="124"/>
      <c r="B85" s="124"/>
      <c r="C85" s="124"/>
      <c r="D85" s="124"/>
      <c r="E85" s="124"/>
      <c r="F85" s="124"/>
      <c r="G85" s="124"/>
      <c r="H85" s="124"/>
      <c r="I85" s="124"/>
      <c r="J85" s="124"/>
      <c r="K85" s="124"/>
      <c r="L85" s="124"/>
    </row>
    <row r="86" spans="1:12" ht="15">
      <c r="A86" s="124"/>
      <c r="B86" s="124"/>
      <c r="C86" s="124"/>
      <c r="D86" s="124"/>
      <c r="E86" s="124"/>
      <c r="F86" s="124"/>
      <c r="G86" s="124"/>
      <c r="H86" s="124"/>
      <c r="I86" s="124"/>
      <c r="J86" s="124"/>
      <c r="K86" s="124"/>
      <c r="L86" s="124"/>
    </row>
    <row r="87" spans="1:12" ht="15">
      <c r="A87" s="124"/>
      <c r="B87" s="124"/>
      <c r="C87" s="124"/>
      <c r="D87" s="124"/>
      <c r="E87" s="124"/>
      <c r="F87" s="124"/>
      <c r="G87" s="124"/>
      <c r="H87" s="124"/>
      <c r="I87" s="124"/>
      <c r="J87" s="124"/>
      <c r="K87" s="124"/>
      <c r="L87" s="124"/>
    </row>
    <row r="88" spans="1:12" ht="15">
      <c r="A88" s="124"/>
      <c r="B88" s="124"/>
      <c r="C88" s="124"/>
      <c r="D88" s="124"/>
      <c r="E88" s="124"/>
      <c r="F88" s="124"/>
      <c r="G88" s="124"/>
      <c r="H88" s="124"/>
      <c r="I88" s="124"/>
      <c r="J88" s="124"/>
      <c r="K88" s="124"/>
      <c r="L88" s="124"/>
    </row>
    <row r="89" spans="1:12" ht="15">
      <c r="A89" s="124"/>
      <c r="B89" s="124"/>
      <c r="C89" s="124"/>
      <c r="D89" s="124"/>
      <c r="E89" s="124"/>
      <c r="F89" s="124"/>
      <c r="G89" s="124"/>
      <c r="H89" s="124"/>
      <c r="I89" s="124"/>
      <c r="J89" s="124"/>
      <c r="K89" s="124"/>
      <c r="L89" s="124"/>
    </row>
    <row r="90" spans="1:12" ht="15">
      <c r="A90" s="124"/>
      <c r="B90" s="124"/>
      <c r="C90" s="124"/>
      <c r="D90" s="124"/>
      <c r="E90" s="124"/>
      <c r="F90" s="124"/>
      <c r="G90" s="124"/>
      <c r="H90" s="124"/>
      <c r="I90" s="124"/>
      <c r="J90" s="124"/>
      <c r="K90" s="124"/>
      <c r="L90" s="124"/>
    </row>
    <row r="91" spans="1:12" ht="15">
      <c r="A91" s="124"/>
      <c r="B91" s="124"/>
      <c r="C91" s="124"/>
      <c r="D91" s="124"/>
      <c r="E91" s="124"/>
      <c r="F91" s="124"/>
      <c r="G91" s="124"/>
      <c r="H91" s="124"/>
      <c r="I91" s="124"/>
      <c r="J91" s="124"/>
      <c r="K91" s="124"/>
      <c r="L91" s="124"/>
    </row>
    <row r="92" spans="1:12" ht="15">
      <c r="A92" s="124"/>
      <c r="B92" s="124"/>
      <c r="C92" s="124"/>
      <c r="D92" s="124"/>
      <c r="E92" s="124"/>
      <c r="F92" s="124"/>
      <c r="G92" s="124"/>
      <c r="H92" s="124"/>
      <c r="I92" s="124"/>
      <c r="J92" s="124"/>
      <c r="K92" s="124"/>
      <c r="L92" s="124"/>
    </row>
    <row r="93" spans="1:12" ht="15">
      <c r="A93" s="124"/>
      <c r="B93" s="124"/>
      <c r="C93" s="124"/>
      <c r="D93" s="124"/>
      <c r="E93" s="124"/>
      <c r="F93" s="124"/>
      <c r="G93" s="124"/>
      <c r="H93" s="124"/>
      <c r="I93" s="124"/>
      <c r="J93" s="124"/>
      <c r="K93" s="124"/>
      <c r="L93" s="124"/>
    </row>
    <row r="94" spans="1:12" ht="15">
      <c r="A94" s="124"/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/>
    </row>
    <row r="95" spans="1:12" ht="15">
      <c r="A95" s="124"/>
      <c r="B95" s="124"/>
      <c r="C95" s="124"/>
      <c r="D95" s="124"/>
      <c r="E95" s="124"/>
      <c r="F95" s="124"/>
      <c r="G95" s="124"/>
      <c r="H95" s="124"/>
      <c r="I95" s="124"/>
      <c r="J95" s="124"/>
      <c r="K95" s="124"/>
      <c r="L95" s="124"/>
    </row>
    <row r="96" spans="1:12" ht="15">
      <c r="A96" s="124"/>
      <c r="B96" s="124"/>
      <c r="C96" s="124"/>
      <c r="D96" s="124"/>
      <c r="E96" s="124"/>
      <c r="F96" s="124"/>
      <c r="G96" s="124"/>
      <c r="H96" s="124"/>
      <c r="I96" s="124"/>
      <c r="J96" s="124"/>
      <c r="K96" s="124"/>
      <c r="L96" s="124"/>
    </row>
    <row r="97" spans="1:12" ht="15">
      <c r="A97" s="124"/>
      <c r="B97" s="124"/>
      <c r="C97" s="124"/>
      <c r="D97" s="124"/>
      <c r="E97" s="124"/>
      <c r="F97" s="124"/>
      <c r="G97" s="124"/>
      <c r="H97" s="124"/>
      <c r="I97" s="124"/>
      <c r="J97" s="124"/>
      <c r="K97" s="124"/>
      <c r="L97" s="124"/>
    </row>
    <row r="98" spans="1:12" ht="15">
      <c r="A98" s="124"/>
      <c r="B98" s="124"/>
      <c r="C98" s="124"/>
      <c r="D98" s="124"/>
      <c r="E98" s="124"/>
      <c r="F98" s="124"/>
      <c r="G98" s="124"/>
      <c r="H98" s="124"/>
      <c r="I98" s="124"/>
      <c r="J98" s="124"/>
      <c r="K98" s="124"/>
      <c r="L98" s="124"/>
    </row>
    <row r="99" spans="1:12" ht="15">
      <c r="A99" s="124"/>
      <c r="B99" s="124"/>
      <c r="C99" s="124"/>
      <c r="D99" s="124"/>
      <c r="E99" s="124"/>
      <c r="F99" s="124"/>
      <c r="G99" s="124"/>
      <c r="H99" s="124"/>
      <c r="I99" s="124"/>
      <c r="J99" s="124"/>
      <c r="K99" s="124"/>
      <c r="L99" s="124"/>
    </row>
    <row r="100" spans="1:12" ht="15">
      <c r="A100" s="124"/>
      <c r="B100" s="124"/>
      <c r="C100" s="124"/>
      <c r="D100" s="124"/>
      <c r="E100" s="124"/>
      <c r="F100" s="124"/>
      <c r="G100" s="124"/>
      <c r="H100" s="124"/>
      <c r="I100" s="124"/>
      <c r="J100" s="124"/>
      <c r="K100" s="124"/>
      <c r="L100" s="124"/>
    </row>
    <row r="101" spans="1:12" ht="15">
      <c r="A101" s="124"/>
      <c r="B101" s="124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</row>
    <row r="102" spans="1:12" ht="15">
      <c r="A102" s="124"/>
      <c r="B102" s="124"/>
      <c r="C102" s="124"/>
      <c r="D102" s="124"/>
      <c r="E102" s="124"/>
      <c r="F102" s="124"/>
      <c r="G102" s="124"/>
      <c r="H102" s="124"/>
      <c r="I102" s="124"/>
      <c r="J102" s="124"/>
      <c r="K102" s="124"/>
      <c r="L102" s="124"/>
    </row>
    <row r="103" spans="1:12" ht="15">
      <c r="A103" s="124"/>
      <c r="B103" s="124"/>
      <c r="C103" s="124"/>
      <c r="D103" s="124"/>
      <c r="E103" s="124"/>
      <c r="F103" s="124"/>
      <c r="G103" s="124"/>
      <c r="H103" s="124"/>
      <c r="I103" s="124"/>
      <c r="J103" s="124"/>
      <c r="K103" s="124"/>
      <c r="L103" s="124"/>
    </row>
    <row r="104" spans="1:12" ht="15">
      <c r="A104" s="124"/>
      <c r="B104" s="124"/>
      <c r="C104" s="124"/>
      <c r="D104" s="124"/>
      <c r="E104" s="124"/>
      <c r="F104" s="124"/>
      <c r="G104" s="124"/>
      <c r="H104" s="124"/>
      <c r="I104" s="124"/>
      <c r="J104" s="124"/>
      <c r="K104" s="124"/>
      <c r="L104" s="124"/>
    </row>
    <row r="105" spans="1:12" ht="15">
      <c r="A105" s="124"/>
      <c r="B105" s="124"/>
      <c r="C105" s="124"/>
      <c r="D105" s="124"/>
      <c r="E105" s="124"/>
      <c r="F105" s="124"/>
      <c r="G105" s="124"/>
      <c r="H105" s="124"/>
      <c r="I105" s="124"/>
      <c r="J105" s="124"/>
      <c r="K105" s="124"/>
      <c r="L105" s="124"/>
    </row>
    <row r="106" spans="1:12" ht="15">
      <c r="A106" s="124"/>
      <c r="B106" s="124"/>
      <c r="C106" s="124"/>
      <c r="D106" s="124"/>
      <c r="E106" s="124"/>
      <c r="F106" s="124"/>
      <c r="G106" s="124"/>
      <c r="H106" s="124"/>
      <c r="I106" s="124"/>
      <c r="J106" s="124"/>
      <c r="K106" s="124"/>
      <c r="L106" s="124"/>
    </row>
    <row r="107" spans="1:12" ht="15">
      <c r="A107" s="124"/>
      <c r="B107" s="124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</row>
    <row r="108" spans="1:12" ht="15">
      <c r="A108" s="124"/>
      <c r="B108" s="124"/>
      <c r="C108" s="124"/>
      <c r="D108" s="124"/>
      <c r="E108" s="124"/>
      <c r="F108" s="124"/>
      <c r="G108" s="124"/>
      <c r="H108" s="124"/>
      <c r="I108" s="124"/>
      <c r="J108" s="124"/>
      <c r="K108" s="124"/>
      <c r="L108" s="124"/>
    </row>
    <row r="109" spans="1:12" ht="15">
      <c r="A109" s="124"/>
      <c r="B109" s="124"/>
      <c r="C109" s="124"/>
      <c r="D109" s="124"/>
      <c r="E109" s="124"/>
      <c r="F109" s="124"/>
      <c r="G109" s="124"/>
      <c r="H109" s="124"/>
      <c r="I109" s="124"/>
      <c r="J109" s="124"/>
      <c r="K109" s="124"/>
      <c r="L109" s="124"/>
    </row>
    <row r="110" spans="1:12" ht="15">
      <c r="A110" s="124"/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</row>
    <row r="111" spans="1:12" ht="15">
      <c r="A111" s="124"/>
      <c r="B111" s="124"/>
      <c r="C111" s="124"/>
      <c r="D111" s="124"/>
      <c r="E111" s="124"/>
      <c r="F111" s="124"/>
      <c r="G111" s="124"/>
      <c r="H111" s="124"/>
      <c r="I111" s="124"/>
      <c r="J111" s="124"/>
      <c r="K111" s="124"/>
      <c r="L111" s="124"/>
    </row>
    <row r="112" spans="1:12" ht="15">
      <c r="A112" s="124"/>
      <c r="B112" s="124"/>
      <c r="C112" s="124"/>
      <c r="D112" s="124"/>
      <c r="E112" s="124"/>
      <c r="F112" s="124"/>
      <c r="G112" s="124"/>
      <c r="H112" s="124"/>
      <c r="I112" s="124"/>
      <c r="J112" s="124"/>
      <c r="K112" s="124"/>
      <c r="L112" s="124"/>
    </row>
    <row r="113" spans="1:12" ht="15">
      <c r="A113" s="124"/>
      <c r="B113" s="124"/>
      <c r="C113" s="124"/>
      <c r="D113" s="124"/>
      <c r="E113" s="124"/>
      <c r="F113" s="124"/>
      <c r="G113" s="124"/>
      <c r="H113" s="124"/>
      <c r="I113" s="124"/>
      <c r="J113" s="124"/>
      <c r="K113" s="124"/>
      <c r="L113" s="124"/>
    </row>
    <row r="114" spans="1:12" ht="15">
      <c r="A114" s="124"/>
      <c r="B114" s="124"/>
      <c r="C114" s="124"/>
      <c r="D114" s="124"/>
      <c r="E114" s="124"/>
      <c r="F114" s="124"/>
      <c r="G114" s="124"/>
      <c r="H114" s="124"/>
      <c r="I114" s="124"/>
      <c r="J114" s="124"/>
      <c r="K114" s="124"/>
      <c r="L114" s="124"/>
    </row>
    <row r="115" spans="1:12" ht="15">
      <c r="A115" s="124"/>
      <c r="B115" s="124"/>
      <c r="C115" s="124"/>
      <c r="D115" s="124"/>
      <c r="E115" s="124"/>
      <c r="F115" s="124"/>
      <c r="G115" s="124"/>
      <c r="H115" s="124"/>
      <c r="I115" s="124"/>
      <c r="J115" s="124"/>
      <c r="K115" s="124"/>
      <c r="L115" s="124"/>
    </row>
    <row r="116" spans="1:12" ht="15">
      <c r="A116" s="124"/>
      <c r="B116" s="124"/>
      <c r="C116" s="124"/>
      <c r="D116" s="124"/>
      <c r="E116" s="124"/>
      <c r="F116" s="124"/>
      <c r="G116" s="124"/>
      <c r="H116" s="124"/>
      <c r="I116" s="124"/>
      <c r="J116" s="124"/>
      <c r="K116" s="124"/>
      <c r="L116" s="124"/>
    </row>
    <row r="117" spans="1:12" ht="15">
      <c r="A117" s="124"/>
      <c r="B117" s="124"/>
      <c r="C117" s="124"/>
      <c r="D117" s="124"/>
      <c r="E117" s="124"/>
      <c r="F117" s="124"/>
      <c r="G117" s="124"/>
      <c r="H117" s="124"/>
      <c r="I117" s="124"/>
      <c r="J117" s="124"/>
      <c r="K117" s="124"/>
      <c r="L117" s="124"/>
    </row>
    <row r="118" spans="1:12" ht="15">
      <c r="A118" s="124"/>
      <c r="B118" s="124"/>
      <c r="C118" s="124"/>
      <c r="D118" s="124"/>
      <c r="E118" s="124"/>
      <c r="F118" s="124"/>
      <c r="G118" s="124"/>
      <c r="H118" s="124"/>
      <c r="I118" s="124"/>
      <c r="J118" s="124"/>
      <c r="K118" s="124"/>
      <c r="L118" s="124"/>
    </row>
    <row r="119" spans="1:12" ht="15">
      <c r="A119" s="124"/>
      <c r="B119" s="124"/>
      <c r="C119" s="124"/>
      <c r="D119" s="124"/>
      <c r="E119" s="124"/>
      <c r="F119" s="124"/>
      <c r="G119" s="124"/>
      <c r="H119" s="124"/>
      <c r="I119" s="124"/>
      <c r="J119" s="124"/>
      <c r="K119" s="124"/>
      <c r="L119" s="124"/>
    </row>
    <row r="120" spans="1:12" ht="15">
      <c r="A120" s="124"/>
      <c r="B120" s="124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</row>
    <row r="121" spans="1:12" ht="15">
      <c r="A121" s="124"/>
      <c r="B121" s="124"/>
      <c r="C121" s="124"/>
      <c r="D121" s="124"/>
      <c r="E121" s="124"/>
      <c r="F121" s="124"/>
      <c r="G121" s="124"/>
      <c r="H121" s="124"/>
      <c r="I121" s="124"/>
      <c r="J121" s="124"/>
      <c r="K121" s="124"/>
      <c r="L121" s="124"/>
    </row>
    <row r="122" spans="1:12" ht="15">
      <c r="A122" s="124"/>
      <c r="B122" s="124"/>
      <c r="C122" s="124"/>
      <c r="D122" s="124"/>
      <c r="E122" s="124"/>
      <c r="F122" s="124"/>
      <c r="G122" s="124"/>
      <c r="H122" s="124"/>
      <c r="I122" s="124"/>
      <c r="J122" s="124"/>
      <c r="K122" s="124"/>
      <c r="L122" s="124"/>
    </row>
    <row r="123" spans="1:12" ht="15">
      <c r="A123" s="124"/>
      <c r="B123" s="124"/>
      <c r="C123" s="124"/>
      <c r="D123" s="124"/>
      <c r="E123" s="124"/>
      <c r="F123" s="124"/>
      <c r="G123" s="124"/>
      <c r="H123" s="124"/>
      <c r="I123" s="124"/>
      <c r="J123" s="124"/>
      <c r="K123" s="124"/>
      <c r="L123" s="124"/>
    </row>
    <row r="124" spans="1:12" ht="15">
      <c r="A124" s="124"/>
      <c r="B124" s="124"/>
      <c r="C124" s="124"/>
      <c r="D124" s="124"/>
      <c r="E124" s="124"/>
      <c r="F124" s="124"/>
      <c r="G124" s="124"/>
      <c r="H124" s="124"/>
      <c r="I124" s="124"/>
      <c r="J124" s="124"/>
      <c r="K124" s="124"/>
      <c r="L124" s="124"/>
    </row>
    <row r="125" spans="1:12" ht="15">
      <c r="A125" s="124"/>
      <c r="B125" s="124"/>
      <c r="C125" s="124"/>
      <c r="D125" s="124"/>
      <c r="E125" s="124"/>
      <c r="F125" s="124"/>
      <c r="G125" s="124"/>
      <c r="H125" s="124"/>
      <c r="I125" s="124"/>
      <c r="J125" s="124"/>
      <c r="K125" s="124"/>
      <c r="L125" s="124"/>
    </row>
    <row r="126" spans="1:12" ht="15">
      <c r="A126" s="124"/>
      <c r="B126" s="124"/>
      <c r="C126" s="124"/>
      <c r="D126" s="124"/>
      <c r="E126" s="124"/>
      <c r="F126" s="124"/>
      <c r="G126" s="124"/>
      <c r="H126" s="124"/>
      <c r="I126" s="124"/>
      <c r="J126" s="124"/>
      <c r="K126" s="124"/>
      <c r="L126" s="124"/>
    </row>
    <row r="127" spans="1:12" ht="15">
      <c r="A127" s="124"/>
      <c r="B127" s="124"/>
      <c r="C127" s="124"/>
      <c r="D127" s="124"/>
      <c r="E127" s="124"/>
      <c r="F127" s="124"/>
      <c r="G127" s="124"/>
      <c r="H127" s="124"/>
      <c r="I127" s="124"/>
      <c r="J127" s="124"/>
      <c r="K127" s="124"/>
      <c r="L127" s="124"/>
    </row>
    <row r="128" spans="1:12" ht="15">
      <c r="A128" s="124"/>
      <c r="B128" s="124"/>
      <c r="C128" s="124"/>
      <c r="D128" s="124"/>
      <c r="E128" s="124"/>
      <c r="F128" s="124"/>
      <c r="G128" s="124"/>
      <c r="H128" s="124"/>
      <c r="I128" s="124"/>
      <c r="J128" s="124"/>
      <c r="K128" s="124"/>
      <c r="L128" s="124"/>
    </row>
    <row r="129" spans="1:12" ht="15">
      <c r="A129" s="124"/>
      <c r="B129" s="124"/>
      <c r="C129" s="124"/>
      <c r="D129" s="124"/>
      <c r="E129" s="124"/>
      <c r="F129" s="124"/>
      <c r="G129" s="124"/>
      <c r="H129" s="124"/>
      <c r="I129" s="124"/>
      <c r="J129" s="124"/>
      <c r="K129" s="124"/>
      <c r="L129" s="124"/>
    </row>
    <row r="130" spans="1:12" ht="15">
      <c r="A130" s="124"/>
      <c r="B130" s="124"/>
      <c r="C130" s="124"/>
      <c r="D130" s="124"/>
      <c r="E130" s="124"/>
      <c r="F130" s="124"/>
      <c r="G130" s="124"/>
      <c r="H130" s="124"/>
      <c r="I130" s="124"/>
      <c r="J130" s="124"/>
      <c r="K130" s="124"/>
      <c r="L130" s="124"/>
    </row>
    <row r="131" spans="1:12" ht="15">
      <c r="A131" s="124"/>
      <c r="B131" s="124"/>
      <c r="C131" s="124"/>
      <c r="D131" s="124"/>
      <c r="E131" s="124"/>
      <c r="F131" s="124"/>
      <c r="G131" s="124"/>
      <c r="H131" s="124"/>
      <c r="I131" s="124"/>
      <c r="J131" s="124"/>
      <c r="K131" s="124"/>
      <c r="L131" s="124"/>
    </row>
    <row r="132" spans="1:12" ht="15">
      <c r="A132" s="124"/>
      <c r="B132" s="124"/>
      <c r="C132" s="124"/>
      <c r="D132" s="124"/>
      <c r="E132" s="124"/>
      <c r="F132" s="124"/>
      <c r="G132" s="124"/>
      <c r="H132" s="124"/>
      <c r="I132" s="124"/>
      <c r="J132" s="124"/>
      <c r="K132" s="124"/>
      <c r="L132" s="124"/>
    </row>
    <row r="133" spans="1:12" ht="15">
      <c r="A133" s="124"/>
      <c r="B133" s="124"/>
      <c r="C133" s="124"/>
      <c r="D133" s="124"/>
      <c r="E133" s="124"/>
      <c r="F133" s="124"/>
      <c r="G133" s="124"/>
      <c r="H133" s="124"/>
      <c r="I133" s="124"/>
      <c r="J133" s="124"/>
      <c r="K133" s="124"/>
      <c r="L133" s="124"/>
    </row>
    <row r="134" spans="1:12" ht="15">
      <c r="A134" s="124"/>
      <c r="B134" s="124"/>
      <c r="C134" s="124"/>
      <c r="D134" s="124"/>
      <c r="E134" s="124"/>
      <c r="F134" s="124"/>
      <c r="G134" s="124"/>
      <c r="H134" s="124"/>
      <c r="I134" s="124"/>
      <c r="J134" s="124"/>
      <c r="K134" s="124"/>
      <c r="L134" s="124"/>
    </row>
    <row r="135" spans="1:12" ht="15">
      <c r="A135" s="124"/>
      <c r="B135" s="124"/>
      <c r="C135" s="124"/>
      <c r="D135" s="124"/>
      <c r="E135" s="124"/>
      <c r="F135" s="124"/>
      <c r="G135" s="124"/>
      <c r="H135" s="124"/>
      <c r="I135" s="124"/>
      <c r="J135" s="124"/>
      <c r="K135" s="124"/>
      <c r="L135" s="124"/>
    </row>
    <row r="136" spans="1:12" ht="15">
      <c r="A136" s="124"/>
      <c r="B136" s="124"/>
      <c r="C136" s="124"/>
      <c r="D136" s="124"/>
      <c r="E136" s="124"/>
      <c r="F136" s="124"/>
      <c r="G136" s="124"/>
      <c r="H136" s="124"/>
      <c r="I136" s="124"/>
      <c r="J136" s="124"/>
      <c r="K136" s="124"/>
      <c r="L136" s="124"/>
    </row>
    <row r="137" spans="1:12" ht="15">
      <c r="A137" s="124"/>
      <c r="B137" s="124"/>
      <c r="C137" s="124"/>
      <c r="D137" s="124"/>
      <c r="E137" s="124"/>
      <c r="F137" s="124"/>
      <c r="G137" s="124"/>
      <c r="H137" s="124"/>
      <c r="I137" s="124"/>
      <c r="J137" s="124"/>
      <c r="K137" s="124"/>
      <c r="L137" s="124"/>
    </row>
    <row r="138" spans="1:12" ht="15">
      <c r="A138" s="124"/>
      <c r="B138" s="124"/>
      <c r="C138" s="124"/>
      <c r="D138" s="124"/>
      <c r="E138" s="124"/>
      <c r="F138" s="124"/>
      <c r="G138" s="124"/>
      <c r="H138" s="124"/>
      <c r="I138" s="124"/>
      <c r="J138" s="124"/>
      <c r="K138" s="124"/>
      <c r="L138" s="124"/>
    </row>
    <row r="139" spans="1:12" ht="15">
      <c r="A139" s="124"/>
      <c r="B139" s="124"/>
      <c r="C139" s="124"/>
      <c r="D139" s="124"/>
      <c r="E139" s="124"/>
      <c r="F139" s="124"/>
      <c r="G139" s="124"/>
      <c r="H139" s="124"/>
      <c r="I139" s="124"/>
      <c r="J139" s="124"/>
      <c r="K139" s="124"/>
      <c r="L139" s="124"/>
    </row>
    <row r="140" spans="1:12" ht="15">
      <c r="A140" s="124"/>
      <c r="B140" s="124"/>
      <c r="C140" s="124"/>
      <c r="D140" s="124"/>
      <c r="E140" s="124"/>
      <c r="F140" s="124"/>
      <c r="G140" s="124"/>
      <c r="H140" s="124"/>
      <c r="I140" s="124"/>
      <c r="J140" s="124"/>
      <c r="K140" s="124"/>
      <c r="L140" s="124"/>
    </row>
    <row r="141" spans="1:12" ht="15">
      <c r="A141" s="124"/>
      <c r="B141" s="124"/>
      <c r="C141" s="124"/>
      <c r="D141" s="124"/>
      <c r="E141" s="124"/>
      <c r="F141" s="124"/>
      <c r="G141" s="124"/>
      <c r="H141" s="124"/>
      <c r="I141" s="124"/>
      <c r="J141" s="124"/>
      <c r="K141" s="124"/>
      <c r="L141" s="124"/>
    </row>
    <row r="142" spans="1:12" ht="15">
      <c r="A142" s="124"/>
      <c r="B142" s="124"/>
      <c r="C142" s="124"/>
      <c r="D142" s="124"/>
      <c r="E142" s="124"/>
      <c r="F142" s="124"/>
      <c r="G142" s="124"/>
      <c r="H142" s="124"/>
      <c r="I142" s="124"/>
      <c r="J142" s="124"/>
      <c r="K142" s="124"/>
      <c r="L142" s="124"/>
    </row>
    <row r="143" spans="1:12" ht="15">
      <c r="A143" s="124"/>
      <c r="B143" s="124"/>
      <c r="C143" s="124"/>
      <c r="D143" s="124"/>
      <c r="E143" s="124"/>
      <c r="F143" s="124"/>
      <c r="G143" s="124"/>
      <c r="H143" s="124"/>
      <c r="I143" s="124"/>
      <c r="J143" s="124"/>
      <c r="K143" s="124"/>
      <c r="L143" s="124"/>
    </row>
    <row r="144" spans="1:12" ht="15">
      <c r="A144" s="124"/>
      <c r="B144" s="124"/>
      <c r="C144" s="124"/>
      <c r="D144" s="124"/>
      <c r="E144" s="124"/>
      <c r="F144" s="124"/>
      <c r="G144" s="124"/>
      <c r="H144" s="124"/>
      <c r="I144" s="124"/>
      <c r="J144" s="124"/>
      <c r="K144" s="124"/>
      <c r="L144" s="124"/>
    </row>
    <row r="145" spans="1:12" ht="15">
      <c r="A145" s="124"/>
      <c r="B145" s="124"/>
      <c r="C145" s="124"/>
      <c r="D145" s="124"/>
      <c r="E145" s="124"/>
      <c r="F145" s="124"/>
      <c r="G145" s="124"/>
      <c r="H145" s="124"/>
      <c r="I145" s="124"/>
      <c r="J145" s="124"/>
      <c r="K145" s="124"/>
      <c r="L145" s="124"/>
    </row>
    <row r="146" spans="1:12" ht="15">
      <c r="A146" s="124"/>
      <c r="B146" s="124"/>
      <c r="C146" s="124"/>
      <c r="D146" s="124"/>
      <c r="E146" s="124"/>
      <c r="F146" s="124"/>
      <c r="G146" s="124"/>
      <c r="H146" s="124"/>
      <c r="I146" s="124"/>
      <c r="J146" s="124"/>
      <c r="K146" s="124"/>
      <c r="L146" s="124"/>
    </row>
    <row r="147" spans="1:12" ht="15">
      <c r="A147" s="124"/>
      <c r="B147" s="124"/>
      <c r="C147" s="124"/>
      <c r="D147" s="124"/>
      <c r="E147" s="124"/>
      <c r="F147" s="124"/>
      <c r="G147" s="124"/>
      <c r="H147" s="124"/>
      <c r="I147" s="124"/>
      <c r="J147" s="124"/>
      <c r="K147" s="124"/>
      <c r="L147" s="124"/>
    </row>
    <row r="148" spans="1:12" ht="15">
      <c r="A148" s="124"/>
      <c r="B148" s="124"/>
      <c r="C148" s="124"/>
      <c r="D148" s="124"/>
      <c r="E148" s="124"/>
      <c r="F148" s="124"/>
      <c r="G148" s="124"/>
      <c r="H148" s="124"/>
      <c r="I148" s="124"/>
      <c r="J148" s="124"/>
      <c r="K148" s="124"/>
      <c r="L148" s="124"/>
    </row>
    <row r="149" spans="1:12" ht="15">
      <c r="A149" s="124"/>
      <c r="B149" s="124"/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</row>
    <row r="150" spans="1:12" ht="15">
      <c r="A150" s="124"/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</row>
    <row r="151" spans="1:12" ht="15">
      <c r="A151" s="124"/>
      <c r="B151" s="124"/>
      <c r="C151" s="124"/>
      <c r="D151" s="124"/>
      <c r="E151" s="124"/>
      <c r="F151" s="124"/>
      <c r="G151" s="124"/>
      <c r="H151" s="124"/>
      <c r="I151" s="124"/>
      <c r="J151" s="124"/>
      <c r="K151" s="124"/>
      <c r="L151" s="124"/>
    </row>
    <row r="152" spans="1:12" ht="15">
      <c r="A152" s="124"/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</row>
    <row r="153" spans="1:12" ht="15">
      <c r="A153" s="124"/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</row>
    <row r="154" spans="1:12" ht="15">
      <c r="A154" s="124"/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</row>
    <row r="155" spans="1:12" ht="15">
      <c r="A155" s="124"/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</row>
    <row r="156" spans="1:12" ht="15">
      <c r="A156" s="124"/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</row>
    <row r="157" spans="1:12" ht="15">
      <c r="A157" s="124"/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</row>
    <row r="158" spans="1:12" ht="15">
      <c r="A158" s="124"/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</row>
    <row r="159" spans="1:12" ht="15">
      <c r="A159" s="124"/>
      <c r="B159" s="124"/>
      <c r="C159" s="124"/>
      <c r="D159" s="124"/>
      <c r="E159" s="124"/>
      <c r="F159" s="124"/>
      <c r="G159" s="124"/>
      <c r="H159" s="124"/>
      <c r="I159" s="124"/>
      <c r="J159" s="124"/>
      <c r="K159" s="124"/>
      <c r="L159" s="124"/>
    </row>
    <row r="160" spans="1:12" ht="15">
      <c r="A160" s="124"/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</row>
    <row r="161" spans="1:12" ht="15">
      <c r="A161" s="124"/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</row>
    <row r="162" spans="1:12" ht="15">
      <c r="A162" s="124"/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</row>
    <row r="163" spans="1:12" ht="15">
      <c r="A163" s="124"/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</row>
    <row r="164" spans="1:12" ht="15">
      <c r="A164" s="124"/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</row>
    <row r="165" spans="1:12" ht="15">
      <c r="A165" s="124"/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</row>
  </sheetData>
  <mergeCells count="19">
    <mergeCell ref="A14:B14"/>
    <mergeCell ref="C14:F14"/>
    <mergeCell ref="O14:Q17"/>
    <mergeCell ref="O19:Q23"/>
    <mergeCell ref="A5:J5"/>
    <mergeCell ref="A6:J6"/>
    <mergeCell ref="B8:G8"/>
    <mergeCell ref="B9:B10"/>
    <mergeCell ref="C9:C10"/>
    <mergeCell ref="D9:D10"/>
    <mergeCell ref="E9:E10"/>
    <mergeCell ref="F9:F10"/>
    <mergeCell ref="G9:G10"/>
    <mergeCell ref="I9:J9"/>
    <mergeCell ref="AG21:AG29"/>
    <mergeCell ref="AH21:AH24"/>
    <mergeCell ref="AH25:AH27"/>
    <mergeCell ref="O10:Q13"/>
    <mergeCell ref="I13:J13"/>
  </mergeCells>
  <conditionalFormatting sqref="I11:I13 J11:J12">
    <cfRule type="cellIs" dxfId="3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tabColor theme="9" tint="-0.499984740745262"/>
  </sheetPr>
  <dimension ref="A1:AJ166"/>
  <sheetViews>
    <sheetView showGridLines="0" zoomScaleNormal="100" zoomScaleSheetLayoutView="100" workbookViewId="0">
      <selection activeCell="A8" sqref="A8:J13"/>
    </sheetView>
  </sheetViews>
  <sheetFormatPr baseColWidth="10" defaultRowHeight="12.75"/>
  <cols>
    <col min="1" max="1" width="15" style="143" customWidth="1"/>
    <col min="2" max="7" width="9.7109375" style="143" customWidth="1"/>
    <col min="8" max="8" width="1" style="143" customWidth="1"/>
    <col min="9" max="10" width="7.7109375" style="143" customWidth="1"/>
    <col min="11" max="16" width="13" style="143" customWidth="1"/>
    <col min="17" max="17" width="10.28515625" style="143" customWidth="1"/>
    <col min="18" max="16384" width="11.42578125" style="143"/>
  </cols>
  <sheetData>
    <row r="1" spans="1:17" s="111" customFormat="1" ht="15" customHeight="1">
      <c r="D1" s="112"/>
      <c r="E1" s="112"/>
      <c r="F1" s="112"/>
      <c r="G1" s="112"/>
      <c r="H1" s="112"/>
      <c r="I1" s="112"/>
      <c r="J1" s="112"/>
      <c r="K1" s="113"/>
      <c r="L1" s="113"/>
    </row>
    <row r="2" spans="1:17" s="111" customFormat="1" ht="15" customHeight="1">
      <c r="D2" s="112"/>
      <c r="E2" s="112"/>
      <c r="F2" s="112"/>
      <c r="G2" s="112"/>
      <c r="H2" s="112"/>
      <c r="I2" s="112"/>
      <c r="J2" s="112"/>
      <c r="K2" s="113"/>
      <c r="L2" s="113"/>
    </row>
    <row r="3" spans="1:17" s="111" customFormat="1" ht="15" customHeight="1">
      <c r="D3" s="112"/>
      <c r="E3" s="112"/>
      <c r="F3" s="112"/>
      <c r="G3" s="112"/>
      <c r="H3" s="112"/>
      <c r="I3" s="112"/>
      <c r="J3" s="112"/>
      <c r="K3" s="113"/>
      <c r="L3" s="113"/>
    </row>
    <row r="4" spans="1:17" s="119" customFormat="1" ht="15" customHeight="1">
      <c r="A4" s="114"/>
      <c r="B4" s="115"/>
      <c r="D4" s="116"/>
      <c r="E4" s="116"/>
      <c r="F4" s="116"/>
      <c r="G4" s="116"/>
      <c r="H4" s="116"/>
      <c r="I4" s="116"/>
      <c r="J4" s="116"/>
      <c r="K4" s="117"/>
      <c r="L4" s="117"/>
    </row>
    <row r="5" spans="1:17" s="111" customFormat="1" ht="15" customHeight="1">
      <c r="A5" s="759" t="s">
        <v>162</v>
      </c>
      <c r="B5" s="759"/>
      <c r="C5" s="759"/>
      <c r="D5" s="759"/>
      <c r="E5" s="759"/>
      <c r="F5" s="759"/>
      <c r="G5" s="759"/>
      <c r="H5" s="759"/>
      <c r="I5" s="759"/>
      <c r="J5" s="759"/>
      <c r="K5" s="120"/>
      <c r="L5" s="120"/>
      <c r="M5" s="121"/>
      <c r="N5" s="121"/>
      <c r="O5" s="121"/>
      <c r="P5" s="121"/>
      <c r="Q5" s="121"/>
    </row>
    <row r="6" spans="1:17" s="111" customFormat="1" ht="15" customHeight="1">
      <c r="A6" s="835" t="s">
        <v>138</v>
      </c>
      <c r="B6" s="835"/>
      <c r="C6" s="835"/>
      <c r="D6" s="835"/>
      <c r="E6" s="835"/>
      <c r="F6" s="835"/>
      <c r="G6" s="835"/>
      <c r="H6" s="835"/>
      <c r="I6" s="835"/>
      <c r="J6" s="835"/>
      <c r="K6" s="122"/>
      <c r="L6" s="122"/>
      <c r="M6" s="121"/>
      <c r="N6" s="121"/>
      <c r="O6" s="121"/>
      <c r="P6" s="121"/>
      <c r="Q6" s="121"/>
    </row>
    <row r="7" spans="1:17" s="111" customFormat="1" ht="8.25" customHeight="1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4"/>
      <c r="L7" s="125"/>
      <c r="P7" s="278"/>
      <c r="Q7" s="278"/>
    </row>
    <row r="8" spans="1:17" s="119" customFormat="1" ht="24.95" customHeight="1">
      <c r="A8" s="672"/>
      <c r="B8" s="836" t="s">
        <v>139</v>
      </c>
      <c r="C8" s="836"/>
      <c r="D8" s="836"/>
      <c r="E8" s="836"/>
      <c r="F8" s="836"/>
      <c r="G8" s="836"/>
      <c r="H8" s="674"/>
      <c r="I8" s="674"/>
      <c r="J8" s="674"/>
      <c r="K8" s="126"/>
      <c r="L8" s="127"/>
      <c r="O8" s="278"/>
      <c r="P8" s="278"/>
      <c r="Q8" s="278"/>
    </row>
    <row r="9" spans="1:17" s="119" customFormat="1" ht="24.95" customHeight="1">
      <c r="A9" s="672"/>
      <c r="B9" s="840">
        <v>2012</v>
      </c>
      <c r="C9" s="840">
        <v>2013</v>
      </c>
      <c r="D9" s="840">
        <v>2014</v>
      </c>
      <c r="E9" s="840">
        <v>2015</v>
      </c>
      <c r="F9" s="840">
        <v>2016</v>
      </c>
      <c r="G9" s="840">
        <v>2017</v>
      </c>
      <c r="H9" s="675"/>
      <c r="I9" s="772" t="s">
        <v>268</v>
      </c>
      <c r="J9" s="772"/>
      <c r="K9" s="126"/>
      <c r="L9" s="127"/>
      <c r="O9" s="278"/>
      <c r="P9" s="278"/>
      <c r="Q9" s="278"/>
    </row>
    <row r="10" spans="1:17" s="130" customFormat="1" ht="24.95" customHeight="1">
      <c r="A10" s="676"/>
      <c r="B10" s="840"/>
      <c r="C10" s="840"/>
      <c r="D10" s="840"/>
      <c r="E10" s="840"/>
      <c r="F10" s="840"/>
      <c r="G10" s="840"/>
      <c r="H10" s="675"/>
      <c r="I10" s="677" t="s">
        <v>140</v>
      </c>
      <c r="J10" s="677" t="s">
        <v>141</v>
      </c>
      <c r="K10" s="126"/>
      <c r="L10" s="126"/>
      <c r="O10" s="831"/>
      <c r="P10" s="831"/>
      <c r="Q10" s="831"/>
    </row>
    <row r="11" spans="1:17" s="130" customFormat="1" ht="90" customHeight="1">
      <c r="A11" s="678" t="s">
        <v>163</v>
      </c>
      <c r="B11" s="131">
        <v>114038</v>
      </c>
      <c r="C11" s="131">
        <v>97988.800000000003</v>
      </c>
      <c r="D11" s="131">
        <v>111761.9</v>
      </c>
      <c r="E11" s="131">
        <v>71903.7</v>
      </c>
      <c r="F11" s="131">
        <v>51152.853000000003</v>
      </c>
      <c r="G11" s="131">
        <v>49138.752</v>
      </c>
      <c r="H11" s="132"/>
      <c r="I11" s="133">
        <f>G11-F11</f>
        <v>-2014.1010000000024</v>
      </c>
      <c r="J11" s="134">
        <f>G11/F11-1</f>
        <v>-3.937416745846023E-2</v>
      </c>
      <c r="K11" s="126"/>
      <c r="L11" s="177"/>
      <c r="M11" s="178"/>
      <c r="O11" s="831"/>
      <c r="P11" s="831"/>
      <c r="Q11" s="831"/>
    </row>
    <row r="12" spans="1:17" s="130" customFormat="1" ht="90" customHeight="1">
      <c r="A12" s="678" t="s">
        <v>164</v>
      </c>
      <c r="B12" s="131">
        <v>1450045.3</v>
      </c>
      <c r="C12" s="131">
        <v>1477702</v>
      </c>
      <c r="D12" s="131">
        <v>1422011.4</v>
      </c>
      <c r="E12" s="131">
        <v>1430230.9999999998</v>
      </c>
      <c r="F12" s="131">
        <v>1521741.574</v>
      </c>
      <c r="G12" s="131">
        <v>1581332.3219999999</v>
      </c>
      <c r="H12" s="132"/>
      <c r="I12" s="133">
        <f>G12-F12</f>
        <v>59590.747999999905</v>
      </c>
      <c r="J12" s="134">
        <f>G12/F12-1</f>
        <v>3.9159571518678771E-2</v>
      </c>
      <c r="K12" s="137"/>
      <c r="L12" s="169"/>
      <c r="O12" s="831"/>
      <c r="P12" s="831"/>
      <c r="Q12" s="831"/>
    </row>
    <row r="13" spans="1:17" s="130" customFormat="1" ht="90" customHeight="1">
      <c r="A13" s="679" t="s">
        <v>165</v>
      </c>
      <c r="B13" s="680">
        <f t="shared" ref="B13:G13" si="0">IF(B12=0,0,(B11/B12)*100)</f>
        <v>7.8644439590956221</v>
      </c>
      <c r="C13" s="680">
        <f t="shared" si="0"/>
        <v>6.6311610866060953</v>
      </c>
      <c r="D13" s="680">
        <f t="shared" si="0"/>
        <v>7.8594236304997276</v>
      </c>
      <c r="E13" s="680">
        <f t="shared" si="0"/>
        <v>5.0274186477569014</v>
      </c>
      <c r="F13" s="680">
        <f t="shared" si="0"/>
        <v>3.3614677993939073</v>
      </c>
      <c r="G13" s="680">
        <f t="shared" si="0"/>
        <v>3.1074272824482243</v>
      </c>
      <c r="H13" s="681"/>
      <c r="I13" s="838">
        <f>G13-F13</f>
        <v>-0.25404051694568297</v>
      </c>
      <c r="J13" s="838"/>
      <c r="K13" s="138"/>
      <c r="L13" s="138"/>
      <c r="M13" s="139"/>
      <c r="O13" s="831"/>
      <c r="P13" s="831"/>
      <c r="Q13" s="831"/>
    </row>
    <row r="14" spans="1:17" ht="15" customHeight="1">
      <c r="A14" s="833"/>
      <c r="B14" s="833"/>
      <c r="C14" s="839"/>
      <c r="D14" s="839"/>
      <c r="E14" s="839"/>
      <c r="F14" s="839"/>
      <c r="G14" s="280"/>
      <c r="H14" s="280"/>
      <c r="I14" s="146"/>
      <c r="J14" s="146"/>
      <c r="K14" s="141"/>
      <c r="L14" s="124"/>
      <c r="O14" s="831"/>
      <c r="P14" s="831"/>
      <c r="Q14" s="831"/>
    </row>
    <row r="15" spans="1:17" ht="15" customHeight="1">
      <c r="A15" s="175"/>
      <c r="B15" s="175"/>
      <c r="C15" s="280"/>
      <c r="D15" s="280"/>
      <c r="E15" s="280"/>
      <c r="F15" s="280"/>
      <c r="G15" s="280"/>
      <c r="H15" s="280"/>
      <c r="I15" s="146"/>
      <c r="J15" s="146"/>
      <c r="K15" s="141"/>
      <c r="L15" s="124"/>
      <c r="O15" s="831"/>
      <c r="P15" s="831"/>
      <c r="Q15" s="831"/>
    </row>
    <row r="16" spans="1:17" ht="15" customHeight="1">
      <c r="A16" s="144"/>
      <c r="B16" s="144"/>
      <c r="C16" s="145"/>
      <c r="D16" s="145"/>
      <c r="E16" s="145"/>
      <c r="F16" s="145"/>
      <c r="G16" s="145"/>
      <c r="H16" s="145"/>
      <c r="I16" s="146"/>
      <c r="J16" s="146"/>
      <c r="K16" s="147"/>
      <c r="L16" s="124"/>
      <c r="O16" s="831"/>
      <c r="P16" s="831"/>
      <c r="Q16" s="831"/>
    </row>
    <row r="17" spans="1:36" ht="15" customHeight="1">
      <c r="A17" s="148"/>
      <c r="B17" s="148"/>
      <c r="C17" s="150"/>
      <c r="D17" s="149"/>
      <c r="E17" s="149"/>
      <c r="F17" s="150"/>
      <c r="G17" s="150"/>
      <c r="H17" s="150"/>
      <c r="I17" s="151"/>
      <c r="J17" s="151"/>
      <c r="K17" s="124"/>
      <c r="L17" s="124"/>
      <c r="O17" s="831"/>
      <c r="P17" s="831"/>
      <c r="Q17" s="831"/>
    </row>
    <row r="18" spans="1:36" ht="15" customHeight="1">
      <c r="A18" s="124"/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</row>
    <row r="19" spans="1:36" ht="15" customHeight="1">
      <c r="A19" s="124"/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O19" s="831"/>
      <c r="P19" s="831"/>
      <c r="Q19" s="831"/>
    </row>
    <row r="20" spans="1:36" ht="15" customHeight="1">
      <c r="A20" s="124"/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O20" s="831"/>
      <c r="P20" s="831"/>
      <c r="Q20" s="831"/>
    </row>
    <row r="21" spans="1:36" ht="15" customHeight="1">
      <c r="A21" s="124"/>
      <c r="B21" s="124"/>
      <c r="C21" s="124"/>
      <c r="D21" s="124"/>
      <c r="E21" s="124"/>
      <c r="F21" s="127"/>
      <c r="G21" s="127"/>
      <c r="H21" s="127"/>
      <c r="I21" s="127"/>
      <c r="J21" s="127"/>
      <c r="K21" s="127"/>
      <c r="L21" s="127"/>
      <c r="M21" s="152"/>
      <c r="N21" s="152"/>
      <c r="O21" s="831"/>
      <c r="P21" s="831"/>
      <c r="Q21" s="831"/>
      <c r="AG21" s="834"/>
      <c r="AH21" s="828"/>
      <c r="AI21" s="279"/>
      <c r="AJ21" s="153"/>
    </row>
    <row r="22" spans="1:36" ht="15" customHeight="1">
      <c r="A22" s="124"/>
      <c r="B22" s="124"/>
      <c r="C22" s="124"/>
      <c r="D22" s="124"/>
      <c r="E22" s="124"/>
      <c r="F22" s="127"/>
      <c r="G22" s="127"/>
      <c r="H22" s="127"/>
      <c r="I22" s="127"/>
      <c r="J22" s="127"/>
      <c r="K22" s="127"/>
      <c r="L22" s="127"/>
      <c r="M22" s="152"/>
      <c r="N22" s="152"/>
      <c r="O22" s="831"/>
      <c r="P22" s="831"/>
      <c r="Q22" s="831"/>
      <c r="R22" s="152"/>
      <c r="AG22" s="834"/>
      <c r="AH22" s="829"/>
      <c r="AI22" s="279"/>
      <c r="AJ22" s="153"/>
    </row>
    <row r="23" spans="1:36" ht="15" customHeight="1">
      <c r="A23" s="124"/>
      <c r="B23" s="124"/>
      <c r="C23" s="124"/>
      <c r="D23" s="124"/>
      <c r="E23" s="124"/>
      <c r="F23" s="127"/>
      <c r="G23" s="127"/>
      <c r="H23" s="127"/>
      <c r="I23" s="127"/>
      <c r="J23" s="127"/>
      <c r="K23" s="127"/>
      <c r="L23" s="127"/>
      <c r="M23" s="152"/>
      <c r="N23" s="152"/>
      <c r="O23" s="831"/>
      <c r="P23" s="831"/>
      <c r="Q23" s="831"/>
      <c r="R23" s="152"/>
      <c r="AG23" s="834"/>
      <c r="AH23" s="829"/>
      <c r="AI23" s="279"/>
      <c r="AJ23" s="153"/>
    </row>
    <row r="24" spans="1:36" ht="15" customHeight="1">
      <c r="A24" s="124"/>
      <c r="B24" s="124"/>
      <c r="C24" s="124"/>
      <c r="D24" s="124"/>
      <c r="E24" s="124"/>
      <c r="F24" s="127"/>
      <c r="G24" s="127"/>
      <c r="H24" s="127"/>
      <c r="I24" s="127"/>
      <c r="J24" s="127"/>
      <c r="K24" s="127"/>
      <c r="L24" s="127"/>
      <c r="M24" s="152"/>
      <c r="N24" s="152"/>
      <c r="O24" s="152"/>
      <c r="P24" s="152"/>
      <c r="Q24" s="152"/>
      <c r="R24" s="152"/>
      <c r="AG24" s="834"/>
      <c r="AH24" s="830"/>
      <c r="AI24" s="279"/>
      <c r="AJ24" s="154"/>
    </row>
    <row r="25" spans="1:36" ht="15" customHeight="1">
      <c r="A25" s="124"/>
      <c r="B25" s="124"/>
      <c r="C25" s="124"/>
      <c r="D25" s="124"/>
      <c r="E25" s="124"/>
      <c r="F25" s="127"/>
      <c r="G25" s="127"/>
      <c r="H25" s="127"/>
      <c r="I25" s="127"/>
      <c r="J25" s="127"/>
      <c r="K25" s="127"/>
      <c r="L25" s="127"/>
      <c r="M25" s="152"/>
      <c r="N25" s="152"/>
      <c r="O25" s="152"/>
      <c r="P25" s="152"/>
      <c r="Q25" s="152"/>
      <c r="R25" s="152"/>
      <c r="AG25" s="834"/>
      <c r="AH25" s="828"/>
      <c r="AI25" s="279"/>
      <c r="AJ25" s="153"/>
    </row>
    <row r="26" spans="1:36" ht="15" customHeight="1">
      <c r="A26" s="124"/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O26" s="152"/>
      <c r="P26" s="152"/>
      <c r="Q26" s="152"/>
      <c r="R26" s="152"/>
      <c r="AG26" s="834"/>
      <c r="AH26" s="829"/>
      <c r="AI26" s="279"/>
      <c r="AJ26" s="154"/>
    </row>
    <row r="27" spans="1:36" ht="15" customHeight="1">
      <c r="A27" s="124"/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47"/>
      <c r="O27" s="152"/>
      <c r="P27" s="152"/>
      <c r="Q27" s="152"/>
      <c r="R27" s="152"/>
      <c r="AG27" s="834"/>
      <c r="AH27" s="829"/>
      <c r="AI27" s="279"/>
      <c r="AJ27" s="153"/>
    </row>
    <row r="28" spans="1:36" ht="15" customHeight="1">
      <c r="A28" s="124"/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AG28" s="834"/>
      <c r="AH28" s="830"/>
      <c r="AI28" s="279"/>
      <c r="AJ28" s="153"/>
    </row>
    <row r="29" spans="1:36" ht="15" customHeight="1">
      <c r="A29" s="124"/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AG29" s="834"/>
      <c r="AH29" s="276"/>
      <c r="AI29" s="279"/>
      <c r="AJ29" s="153"/>
    </row>
    <row r="30" spans="1:36" ht="15" customHeight="1">
      <c r="A30" s="124"/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AG30" s="834"/>
      <c r="AH30" s="277"/>
      <c r="AI30" s="279"/>
      <c r="AJ30" s="153"/>
    </row>
    <row r="31" spans="1:36" ht="15" customHeight="1">
      <c r="A31" s="124"/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</row>
    <row r="32" spans="1:36" ht="19.5" customHeight="1">
      <c r="A32" s="479" t="s">
        <v>410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</row>
    <row r="33" spans="1:12" ht="38.25" customHeight="1">
      <c r="A33" s="124"/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</row>
    <row r="34" spans="1:12" ht="48.75" customHeight="1">
      <c r="A34" s="124"/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</row>
    <row r="35" spans="1:12" ht="23.25" customHeight="1">
      <c r="A35" s="124"/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</row>
    <row r="36" spans="1:12" ht="23.25" customHeight="1">
      <c r="A36" s="124"/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</row>
    <row r="37" spans="1:12" ht="15">
      <c r="A37" s="124"/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</row>
    <row r="38" spans="1:12" ht="8.25" customHeight="1">
      <c r="A38" s="124"/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</row>
    <row r="39" spans="1:12" ht="15" hidden="1">
      <c r="A39" s="124"/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</row>
    <row r="40" spans="1:12" ht="15" hidden="1">
      <c r="A40" s="124"/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</row>
    <row r="41" spans="1:12" ht="15" hidden="1">
      <c r="A41" s="124"/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</row>
    <row r="42" spans="1:12" ht="15" hidden="1">
      <c r="A42" s="124"/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</row>
    <row r="43" spans="1:12" ht="15" hidden="1">
      <c r="A43" s="124"/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</row>
    <row r="44" spans="1:12" ht="15">
      <c r="A44" s="124"/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</row>
    <row r="45" spans="1:12" ht="15">
      <c r="A45" s="124"/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</row>
    <row r="46" spans="1:12" ht="15">
      <c r="A46" s="124"/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</row>
    <row r="47" spans="1:12" ht="15">
      <c r="A47" s="124"/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</row>
    <row r="48" spans="1:12" ht="15">
      <c r="A48" s="124"/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</row>
    <row r="49" spans="1:12" ht="15">
      <c r="A49" s="124"/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</row>
    <row r="50" spans="1:12" ht="15">
      <c r="A50" s="124"/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</row>
    <row r="51" spans="1:12" ht="15">
      <c r="A51" s="124"/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</row>
    <row r="52" spans="1:12" ht="15">
      <c r="A52" s="124"/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</row>
    <row r="53" spans="1:12" ht="15">
      <c r="A53" s="124"/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</row>
    <row r="54" spans="1:12" ht="15">
      <c r="A54" s="124"/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</row>
    <row r="55" spans="1:12" ht="15">
      <c r="A55" s="124"/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</row>
    <row r="56" spans="1:12" ht="15">
      <c r="A56" s="124"/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</row>
    <row r="57" spans="1:12" ht="15">
      <c r="A57" s="124"/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</row>
    <row r="58" spans="1:12" ht="15">
      <c r="A58" s="124"/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</row>
    <row r="59" spans="1:12" ht="15">
      <c r="A59" s="124"/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</row>
    <row r="60" spans="1:12" ht="15">
      <c r="A60" s="124"/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</row>
    <row r="61" spans="1:12" ht="15">
      <c r="A61" s="124"/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</row>
    <row r="62" spans="1:12" ht="15">
      <c r="A62" s="124"/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</row>
    <row r="63" spans="1:12" ht="15">
      <c r="A63" s="124"/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</row>
    <row r="64" spans="1:12" ht="15">
      <c r="A64" s="124"/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</row>
    <row r="65" spans="1:12" ht="15">
      <c r="A65" s="124"/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</row>
    <row r="66" spans="1:12" ht="15">
      <c r="A66" s="124"/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</row>
    <row r="67" spans="1:12" ht="15">
      <c r="A67" s="124"/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</row>
    <row r="68" spans="1:12" ht="15">
      <c r="A68" s="124"/>
      <c r="B68" s="124"/>
      <c r="C68" s="124"/>
      <c r="D68" s="124"/>
      <c r="E68" s="124"/>
      <c r="F68" s="124"/>
      <c r="G68" s="124"/>
      <c r="H68" s="124"/>
      <c r="I68" s="124"/>
      <c r="J68" s="124"/>
      <c r="K68" s="124"/>
      <c r="L68" s="124"/>
    </row>
    <row r="69" spans="1:12" ht="15">
      <c r="A69" s="124"/>
      <c r="B69" s="124"/>
      <c r="C69" s="124"/>
      <c r="D69" s="124"/>
      <c r="E69" s="124"/>
      <c r="F69" s="124"/>
      <c r="G69" s="124"/>
      <c r="H69" s="124"/>
      <c r="I69" s="124"/>
      <c r="J69" s="124"/>
      <c r="K69" s="124"/>
      <c r="L69" s="124"/>
    </row>
    <row r="70" spans="1:12" ht="15">
      <c r="A70" s="124"/>
      <c r="B70" s="124"/>
      <c r="C70" s="124"/>
      <c r="D70" s="124"/>
      <c r="E70" s="124"/>
      <c r="F70" s="124"/>
      <c r="G70" s="124"/>
      <c r="H70" s="124"/>
      <c r="I70" s="124"/>
      <c r="J70" s="124"/>
      <c r="K70" s="124"/>
      <c r="L70" s="124"/>
    </row>
    <row r="71" spans="1:12" ht="15">
      <c r="A71" s="124"/>
      <c r="B71" s="124"/>
      <c r="C71" s="124"/>
      <c r="D71" s="124"/>
      <c r="E71" s="124"/>
      <c r="F71" s="124"/>
      <c r="G71" s="124"/>
      <c r="H71" s="124"/>
      <c r="I71" s="124"/>
      <c r="J71" s="124"/>
      <c r="K71" s="124"/>
      <c r="L71" s="124"/>
    </row>
    <row r="72" spans="1:12" ht="15">
      <c r="A72" s="124"/>
      <c r="B72" s="124"/>
      <c r="C72" s="124"/>
      <c r="D72" s="124"/>
      <c r="E72" s="124"/>
      <c r="F72" s="124"/>
      <c r="G72" s="124"/>
      <c r="H72" s="124"/>
      <c r="I72" s="124"/>
      <c r="J72" s="124"/>
      <c r="K72" s="124"/>
      <c r="L72" s="124"/>
    </row>
    <row r="73" spans="1:12" ht="15">
      <c r="A73" s="124"/>
      <c r="B73" s="124"/>
      <c r="C73" s="124"/>
      <c r="D73" s="124"/>
      <c r="E73" s="124"/>
      <c r="F73" s="124"/>
      <c r="G73" s="124"/>
      <c r="H73" s="124"/>
      <c r="I73" s="124"/>
      <c r="J73" s="124"/>
      <c r="K73" s="124"/>
      <c r="L73" s="124"/>
    </row>
    <row r="74" spans="1:12" ht="15">
      <c r="A74" s="124"/>
      <c r="B74" s="124"/>
      <c r="C74" s="124"/>
      <c r="D74" s="124"/>
      <c r="E74" s="124"/>
      <c r="F74" s="124"/>
      <c r="G74" s="124"/>
      <c r="H74" s="124"/>
      <c r="I74" s="124"/>
      <c r="J74" s="124"/>
      <c r="K74" s="124"/>
      <c r="L74" s="124"/>
    </row>
    <row r="75" spans="1:12" ht="15">
      <c r="A75" s="124"/>
      <c r="B75" s="124"/>
      <c r="C75" s="124"/>
      <c r="D75" s="124"/>
      <c r="E75" s="124"/>
      <c r="F75" s="124"/>
      <c r="G75" s="124"/>
      <c r="H75" s="124"/>
      <c r="I75" s="124"/>
      <c r="J75" s="124"/>
      <c r="K75" s="124"/>
      <c r="L75" s="124"/>
    </row>
    <row r="76" spans="1:12" ht="15">
      <c r="A76" s="124"/>
      <c r="B76" s="124"/>
      <c r="C76" s="124"/>
      <c r="D76" s="124"/>
      <c r="E76" s="124"/>
      <c r="F76" s="124"/>
      <c r="G76" s="124"/>
      <c r="H76" s="124"/>
      <c r="I76" s="124"/>
      <c r="J76" s="124"/>
      <c r="K76" s="124"/>
      <c r="L76" s="124"/>
    </row>
    <row r="77" spans="1:12" ht="15">
      <c r="A77" s="124"/>
      <c r="B77" s="124"/>
      <c r="C77" s="124"/>
      <c r="D77" s="124"/>
      <c r="E77" s="124"/>
      <c r="F77" s="124"/>
      <c r="G77" s="124"/>
      <c r="H77" s="124"/>
      <c r="I77" s="124"/>
      <c r="J77" s="124"/>
      <c r="K77" s="124"/>
      <c r="L77" s="124"/>
    </row>
    <row r="78" spans="1:12" ht="15">
      <c r="A78" s="124"/>
      <c r="B78" s="124"/>
      <c r="C78" s="124"/>
      <c r="D78" s="124"/>
      <c r="E78" s="124"/>
      <c r="F78" s="124"/>
      <c r="G78" s="124"/>
      <c r="H78" s="124"/>
      <c r="I78" s="124"/>
      <c r="J78" s="124"/>
      <c r="K78" s="124"/>
      <c r="L78" s="124"/>
    </row>
    <row r="79" spans="1:12" ht="15">
      <c r="A79" s="124"/>
      <c r="B79" s="124"/>
      <c r="C79" s="124"/>
      <c r="D79" s="124"/>
      <c r="E79" s="124"/>
      <c r="F79" s="124"/>
      <c r="G79" s="124"/>
      <c r="H79" s="124"/>
      <c r="I79" s="124"/>
      <c r="J79" s="124"/>
      <c r="K79" s="124"/>
      <c r="L79" s="124"/>
    </row>
    <row r="80" spans="1:12" ht="15">
      <c r="A80" s="124"/>
      <c r="B80" s="124"/>
      <c r="C80" s="124"/>
      <c r="D80" s="124"/>
      <c r="E80" s="124"/>
      <c r="F80" s="124"/>
      <c r="G80" s="124"/>
      <c r="H80" s="124"/>
      <c r="I80" s="124"/>
      <c r="J80" s="124"/>
      <c r="K80" s="124"/>
      <c r="L80" s="124"/>
    </row>
    <row r="81" spans="1:12" ht="15">
      <c r="A81" s="124"/>
      <c r="B81" s="124"/>
      <c r="C81" s="124"/>
      <c r="D81" s="124"/>
      <c r="E81" s="124"/>
      <c r="F81" s="124"/>
      <c r="G81" s="124"/>
      <c r="H81" s="124"/>
      <c r="I81" s="124"/>
      <c r="J81" s="124"/>
      <c r="K81" s="124"/>
      <c r="L81" s="124"/>
    </row>
    <row r="82" spans="1:12" ht="15">
      <c r="A82" s="124"/>
      <c r="B82" s="124"/>
      <c r="C82" s="124"/>
      <c r="D82" s="124"/>
      <c r="E82" s="124"/>
      <c r="F82" s="124"/>
      <c r="G82" s="124"/>
      <c r="H82" s="124"/>
      <c r="I82" s="124"/>
      <c r="J82" s="124"/>
      <c r="K82" s="124"/>
      <c r="L82" s="124"/>
    </row>
    <row r="83" spans="1:12" ht="15">
      <c r="A83" s="124"/>
      <c r="B83" s="124"/>
      <c r="C83" s="124"/>
      <c r="D83" s="124"/>
      <c r="E83" s="124"/>
      <c r="F83" s="124"/>
      <c r="G83" s="124"/>
      <c r="H83" s="124"/>
      <c r="I83" s="124"/>
      <c r="J83" s="124"/>
      <c r="K83" s="124"/>
      <c r="L83" s="124"/>
    </row>
    <row r="84" spans="1:12" ht="15">
      <c r="A84" s="124"/>
      <c r="B84" s="124"/>
      <c r="C84" s="124"/>
      <c r="D84" s="124"/>
      <c r="E84" s="124"/>
      <c r="F84" s="124"/>
      <c r="G84" s="124"/>
      <c r="H84" s="124"/>
      <c r="I84" s="124"/>
      <c r="J84" s="124"/>
      <c r="K84" s="124"/>
      <c r="L84" s="124"/>
    </row>
    <row r="85" spans="1:12" ht="15">
      <c r="A85" s="124"/>
      <c r="B85" s="124"/>
      <c r="C85" s="124"/>
      <c r="D85" s="124"/>
      <c r="E85" s="124"/>
      <c r="F85" s="124"/>
      <c r="G85" s="124"/>
      <c r="H85" s="124"/>
      <c r="I85" s="124"/>
      <c r="J85" s="124"/>
      <c r="K85" s="124"/>
      <c r="L85" s="124"/>
    </row>
    <row r="86" spans="1:12" ht="15">
      <c r="A86" s="124"/>
      <c r="B86" s="124"/>
      <c r="C86" s="124"/>
      <c r="D86" s="124"/>
      <c r="E86" s="124"/>
      <c r="F86" s="124"/>
      <c r="G86" s="124"/>
      <c r="H86" s="124"/>
      <c r="I86" s="124"/>
      <c r="J86" s="124"/>
      <c r="K86" s="124"/>
      <c r="L86" s="124"/>
    </row>
    <row r="87" spans="1:12" ht="15">
      <c r="A87" s="124"/>
      <c r="B87" s="124"/>
      <c r="C87" s="124"/>
      <c r="D87" s="124"/>
      <c r="E87" s="124"/>
      <c r="F87" s="124"/>
      <c r="G87" s="124"/>
      <c r="H87" s="124"/>
      <c r="I87" s="124"/>
      <c r="J87" s="124"/>
      <c r="K87" s="124"/>
      <c r="L87" s="124"/>
    </row>
    <row r="88" spans="1:12" ht="15">
      <c r="A88" s="124"/>
      <c r="B88" s="124"/>
      <c r="C88" s="124"/>
      <c r="D88" s="124"/>
      <c r="E88" s="124"/>
      <c r="F88" s="124"/>
      <c r="G88" s="124"/>
      <c r="H88" s="124"/>
      <c r="I88" s="124"/>
      <c r="J88" s="124"/>
      <c r="K88" s="124"/>
      <c r="L88" s="124"/>
    </row>
    <row r="89" spans="1:12" ht="15">
      <c r="A89" s="124"/>
      <c r="B89" s="124"/>
      <c r="C89" s="124"/>
      <c r="D89" s="124"/>
      <c r="E89" s="124"/>
      <c r="F89" s="124"/>
      <c r="G89" s="124"/>
      <c r="H89" s="124"/>
      <c r="I89" s="124"/>
      <c r="J89" s="124"/>
      <c r="K89" s="124"/>
      <c r="L89" s="124"/>
    </row>
    <row r="90" spans="1:12" ht="15">
      <c r="A90" s="124"/>
      <c r="B90" s="124"/>
      <c r="C90" s="124"/>
      <c r="D90" s="124"/>
      <c r="E90" s="124"/>
      <c r="F90" s="124"/>
      <c r="G90" s="124"/>
      <c r="H90" s="124"/>
      <c r="I90" s="124"/>
      <c r="J90" s="124"/>
      <c r="K90" s="124"/>
      <c r="L90" s="124"/>
    </row>
    <row r="91" spans="1:12" ht="15">
      <c r="A91" s="124"/>
      <c r="B91" s="124"/>
      <c r="C91" s="124"/>
      <c r="D91" s="124"/>
      <c r="E91" s="124"/>
      <c r="F91" s="124"/>
      <c r="G91" s="124"/>
      <c r="H91" s="124"/>
      <c r="I91" s="124"/>
      <c r="J91" s="124"/>
      <c r="K91" s="124"/>
      <c r="L91" s="124"/>
    </row>
    <row r="92" spans="1:12" ht="15">
      <c r="A92" s="124"/>
      <c r="B92" s="124"/>
      <c r="C92" s="124"/>
      <c r="D92" s="124"/>
      <c r="E92" s="124"/>
      <c r="F92" s="124"/>
      <c r="G92" s="124"/>
      <c r="H92" s="124"/>
      <c r="I92" s="124"/>
      <c r="J92" s="124"/>
      <c r="K92" s="124"/>
      <c r="L92" s="124"/>
    </row>
    <row r="93" spans="1:12" ht="15">
      <c r="A93" s="124"/>
      <c r="B93" s="124"/>
      <c r="C93" s="124"/>
      <c r="D93" s="124"/>
      <c r="E93" s="124"/>
      <c r="F93" s="124"/>
      <c r="G93" s="124"/>
      <c r="H93" s="124"/>
      <c r="I93" s="124"/>
      <c r="J93" s="124"/>
      <c r="K93" s="124"/>
      <c r="L93" s="124"/>
    </row>
    <row r="94" spans="1:12" ht="15">
      <c r="A94" s="124"/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/>
    </row>
    <row r="95" spans="1:12" ht="15">
      <c r="A95" s="124"/>
      <c r="B95" s="124"/>
      <c r="C95" s="124"/>
      <c r="D95" s="124"/>
      <c r="E95" s="124"/>
      <c r="F95" s="124"/>
      <c r="G95" s="124"/>
      <c r="H95" s="124"/>
      <c r="I95" s="124"/>
      <c r="J95" s="124"/>
      <c r="K95" s="124"/>
      <c r="L95" s="124"/>
    </row>
    <row r="96" spans="1:12" ht="15">
      <c r="A96" s="124"/>
      <c r="B96" s="124"/>
      <c r="C96" s="124"/>
      <c r="D96" s="124"/>
      <c r="E96" s="124"/>
      <c r="F96" s="124"/>
      <c r="G96" s="124"/>
      <c r="H96" s="124"/>
      <c r="I96" s="124"/>
      <c r="J96" s="124"/>
      <c r="K96" s="124"/>
      <c r="L96" s="124"/>
    </row>
    <row r="97" spans="1:12" ht="15">
      <c r="A97" s="124"/>
      <c r="B97" s="124"/>
      <c r="C97" s="124"/>
      <c r="D97" s="124"/>
      <c r="E97" s="124"/>
      <c r="F97" s="124"/>
      <c r="G97" s="124"/>
      <c r="H97" s="124"/>
      <c r="I97" s="124"/>
      <c r="J97" s="124"/>
      <c r="K97" s="124"/>
      <c r="L97" s="124"/>
    </row>
    <row r="98" spans="1:12" ht="15">
      <c r="A98" s="124"/>
      <c r="B98" s="124"/>
      <c r="C98" s="124"/>
      <c r="D98" s="124"/>
      <c r="E98" s="124"/>
      <c r="F98" s="124"/>
      <c r="G98" s="124"/>
      <c r="H98" s="124"/>
      <c r="I98" s="124"/>
      <c r="J98" s="124"/>
      <c r="K98" s="124"/>
      <c r="L98" s="124"/>
    </row>
    <row r="99" spans="1:12" ht="15">
      <c r="A99" s="124"/>
      <c r="B99" s="124"/>
      <c r="C99" s="124"/>
      <c r="D99" s="124"/>
      <c r="E99" s="124"/>
      <c r="F99" s="124"/>
      <c r="G99" s="124"/>
      <c r="H99" s="124"/>
      <c r="I99" s="124"/>
      <c r="J99" s="124"/>
      <c r="K99" s="124"/>
      <c r="L99" s="124"/>
    </row>
    <row r="100" spans="1:12" ht="15">
      <c r="A100" s="124"/>
      <c r="B100" s="124"/>
      <c r="C100" s="124"/>
      <c r="D100" s="124"/>
      <c r="E100" s="124"/>
      <c r="F100" s="124"/>
      <c r="G100" s="124"/>
      <c r="H100" s="124"/>
      <c r="I100" s="124"/>
      <c r="J100" s="124"/>
      <c r="K100" s="124"/>
      <c r="L100" s="124"/>
    </row>
    <row r="101" spans="1:12" ht="15">
      <c r="A101" s="124"/>
      <c r="B101" s="124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</row>
    <row r="102" spans="1:12" ht="15">
      <c r="A102" s="124"/>
      <c r="B102" s="124"/>
      <c r="C102" s="124"/>
      <c r="D102" s="124"/>
      <c r="E102" s="124"/>
      <c r="F102" s="124"/>
      <c r="G102" s="124"/>
      <c r="H102" s="124"/>
      <c r="I102" s="124"/>
      <c r="J102" s="124"/>
      <c r="K102" s="124"/>
      <c r="L102" s="124"/>
    </row>
    <row r="103" spans="1:12" ht="15">
      <c r="A103" s="124"/>
      <c r="B103" s="124"/>
      <c r="C103" s="124"/>
      <c r="D103" s="124"/>
      <c r="E103" s="124"/>
      <c r="F103" s="124"/>
      <c r="G103" s="124"/>
      <c r="H103" s="124"/>
      <c r="I103" s="124"/>
      <c r="J103" s="124"/>
      <c r="K103" s="124"/>
      <c r="L103" s="124"/>
    </row>
    <row r="104" spans="1:12" ht="15">
      <c r="A104" s="124"/>
      <c r="B104" s="124"/>
      <c r="C104" s="124"/>
      <c r="D104" s="124"/>
      <c r="E104" s="124"/>
      <c r="F104" s="124"/>
      <c r="G104" s="124"/>
      <c r="H104" s="124"/>
      <c r="I104" s="124"/>
      <c r="J104" s="124"/>
      <c r="K104" s="124"/>
      <c r="L104" s="124"/>
    </row>
    <row r="105" spans="1:12" ht="15">
      <c r="A105" s="124"/>
      <c r="B105" s="124"/>
      <c r="C105" s="124"/>
      <c r="D105" s="124"/>
      <c r="E105" s="124"/>
      <c r="F105" s="124"/>
      <c r="G105" s="124"/>
      <c r="H105" s="124"/>
      <c r="I105" s="124"/>
      <c r="J105" s="124"/>
      <c r="K105" s="124"/>
      <c r="L105" s="124"/>
    </row>
    <row r="106" spans="1:12" ht="15">
      <c r="A106" s="124"/>
      <c r="B106" s="124"/>
      <c r="C106" s="124"/>
      <c r="D106" s="124"/>
      <c r="E106" s="124"/>
      <c r="F106" s="124"/>
      <c r="G106" s="124"/>
      <c r="H106" s="124"/>
      <c r="I106" s="124"/>
      <c r="J106" s="124"/>
      <c r="K106" s="124"/>
      <c r="L106" s="124"/>
    </row>
    <row r="107" spans="1:12" ht="15">
      <c r="A107" s="124"/>
      <c r="B107" s="124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</row>
    <row r="108" spans="1:12" ht="15">
      <c r="A108" s="124"/>
      <c r="B108" s="124"/>
      <c r="C108" s="124"/>
      <c r="D108" s="124"/>
      <c r="E108" s="124"/>
      <c r="F108" s="124"/>
      <c r="G108" s="124"/>
      <c r="H108" s="124"/>
      <c r="I108" s="124"/>
      <c r="J108" s="124"/>
      <c r="K108" s="124"/>
      <c r="L108" s="124"/>
    </row>
    <row r="109" spans="1:12" ht="15">
      <c r="A109" s="124"/>
      <c r="B109" s="124"/>
      <c r="C109" s="124"/>
      <c r="D109" s="124"/>
      <c r="E109" s="124"/>
      <c r="F109" s="124"/>
      <c r="G109" s="124"/>
      <c r="H109" s="124"/>
      <c r="I109" s="124"/>
      <c r="J109" s="124"/>
      <c r="K109" s="124"/>
      <c r="L109" s="124"/>
    </row>
    <row r="110" spans="1:12" ht="15">
      <c r="A110" s="124"/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</row>
    <row r="111" spans="1:12" ht="15">
      <c r="A111" s="124"/>
      <c r="B111" s="124"/>
      <c r="C111" s="124"/>
      <c r="D111" s="124"/>
      <c r="E111" s="124"/>
      <c r="F111" s="124"/>
      <c r="G111" s="124"/>
      <c r="H111" s="124"/>
      <c r="I111" s="124"/>
      <c r="J111" s="124"/>
      <c r="K111" s="124"/>
      <c r="L111" s="124"/>
    </row>
    <row r="112" spans="1:12" ht="15">
      <c r="A112" s="124"/>
      <c r="B112" s="124"/>
      <c r="C112" s="124"/>
      <c r="D112" s="124"/>
      <c r="E112" s="124"/>
      <c r="F112" s="124"/>
      <c r="G112" s="124"/>
      <c r="H112" s="124"/>
      <c r="I112" s="124"/>
      <c r="J112" s="124"/>
      <c r="K112" s="124"/>
      <c r="L112" s="124"/>
    </row>
    <row r="113" spans="1:12" ht="15">
      <c r="A113" s="124"/>
      <c r="B113" s="124"/>
      <c r="C113" s="124"/>
      <c r="D113" s="124"/>
      <c r="E113" s="124"/>
      <c r="F113" s="124"/>
      <c r="G113" s="124"/>
      <c r="H113" s="124"/>
      <c r="I113" s="124"/>
      <c r="J113" s="124"/>
      <c r="K113" s="124"/>
      <c r="L113" s="124"/>
    </row>
    <row r="114" spans="1:12" ht="15">
      <c r="A114" s="124"/>
      <c r="B114" s="124"/>
      <c r="C114" s="124"/>
      <c r="D114" s="124"/>
      <c r="E114" s="124"/>
      <c r="F114" s="124"/>
      <c r="G114" s="124"/>
      <c r="H114" s="124"/>
      <c r="I114" s="124"/>
      <c r="J114" s="124"/>
      <c r="K114" s="124"/>
      <c r="L114" s="124"/>
    </row>
    <row r="115" spans="1:12" ht="15">
      <c r="A115" s="124"/>
      <c r="B115" s="124"/>
      <c r="C115" s="124"/>
      <c r="D115" s="124"/>
      <c r="E115" s="124"/>
      <c r="F115" s="124"/>
      <c r="G115" s="124"/>
      <c r="H115" s="124"/>
      <c r="I115" s="124"/>
      <c r="J115" s="124"/>
      <c r="K115" s="124"/>
      <c r="L115" s="124"/>
    </row>
    <row r="116" spans="1:12" ht="15">
      <c r="A116" s="124"/>
      <c r="B116" s="124"/>
      <c r="C116" s="124"/>
      <c r="D116" s="124"/>
      <c r="E116" s="124"/>
      <c r="F116" s="124"/>
      <c r="G116" s="124"/>
      <c r="H116" s="124"/>
      <c r="I116" s="124"/>
      <c r="J116" s="124"/>
      <c r="K116" s="124"/>
      <c r="L116" s="124"/>
    </row>
    <row r="117" spans="1:12" ht="15">
      <c r="A117" s="124"/>
      <c r="B117" s="124"/>
      <c r="C117" s="124"/>
      <c r="D117" s="124"/>
      <c r="E117" s="124"/>
      <c r="F117" s="124"/>
      <c r="G117" s="124"/>
      <c r="H117" s="124"/>
      <c r="I117" s="124"/>
      <c r="J117" s="124"/>
      <c r="K117" s="124"/>
      <c r="L117" s="124"/>
    </row>
    <row r="118" spans="1:12" ht="15">
      <c r="A118" s="124"/>
      <c r="B118" s="124"/>
      <c r="C118" s="124"/>
      <c r="D118" s="124"/>
      <c r="E118" s="124"/>
      <c r="F118" s="124"/>
      <c r="G118" s="124"/>
      <c r="H118" s="124"/>
      <c r="I118" s="124"/>
      <c r="J118" s="124"/>
      <c r="K118" s="124"/>
      <c r="L118" s="124"/>
    </row>
    <row r="119" spans="1:12" ht="15">
      <c r="A119" s="124"/>
      <c r="B119" s="124"/>
      <c r="C119" s="124"/>
      <c r="D119" s="124"/>
      <c r="E119" s="124"/>
      <c r="F119" s="124"/>
      <c r="G119" s="124"/>
      <c r="H119" s="124"/>
      <c r="I119" s="124"/>
      <c r="J119" s="124"/>
      <c r="K119" s="124"/>
      <c r="L119" s="124"/>
    </row>
    <row r="120" spans="1:12" ht="15">
      <c r="A120" s="124"/>
      <c r="B120" s="124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</row>
    <row r="121" spans="1:12" ht="15">
      <c r="A121" s="124"/>
      <c r="B121" s="124"/>
      <c r="C121" s="124"/>
      <c r="D121" s="124"/>
      <c r="E121" s="124"/>
      <c r="F121" s="124"/>
      <c r="G121" s="124"/>
      <c r="H121" s="124"/>
      <c r="I121" s="124"/>
      <c r="J121" s="124"/>
      <c r="K121" s="124"/>
      <c r="L121" s="124"/>
    </row>
    <row r="122" spans="1:12" ht="15">
      <c r="A122" s="124"/>
      <c r="B122" s="124"/>
      <c r="C122" s="124"/>
      <c r="D122" s="124"/>
      <c r="E122" s="124"/>
      <c r="F122" s="124"/>
      <c r="G122" s="124"/>
      <c r="H122" s="124"/>
      <c r="I122" s="124"/>
      <c r="J122" s="124"/>
      <c r="K122" s="124"/>
      <c r="L122" s="124"/>
    </row>
    <row r="123" spans="1:12" ht="15">
      <c r="A123" s="124"/>
      <c r="B123" s="124"/>
      <c r="C123" s="124"/>
      <c r="D123" s="124"/>
      <c r="E123" s="124"/>
      <c r="F123" s="124"/>
      <c r="G123" s="124"/>
      <c r="H123" s="124"/>
      <c r="I123" s="124"/>
      <c r="J123" s="124"/>
      <c r="K123" s="124"/>
      <c r="L123" s="124"/>
    </row>
    <row r="124" spans="1:12" ht="15">
      <c r="A124" s="124"/>
      <c r="B124" s="124"/>
      <c r="C124" s="124"/>
      <c r="D124" s="124"/>
      <c r="E124" s="124"/>
      <c r="F124" s="124"/>
      <c r="G124" s="124"/>
      <c r="H124" s="124"/>
      <c r="I124" s="124"/>
      <c r="J124" s="124"/>
      <c r="K124" s="124"/>
      <c r="L124" s="124"/>
    </row>
    <row r="125" spans="1:12" ht="15">
      <c r="A125" s="124"/>
      <c r="B125" s="124"/>
      <c r="C125" s="124"/>
      <c r="D125" s="124"/>
      <c r="E125" s="124"/>
      <c r="F125" s="124"/>
      <c r="G125" s="124"/>
      <c r="H125" s="124"/>
      <c r="I125" s="124"/>
      <c r="J125" s="124"/>
      <c r="K125" s="124"/>
      <c r="L125" s="124"/>
    </row>
    <row r="126" spans="1:12" ht="15">
      <c r="A126" s="124"/>
      <c r="B126" s="124"/>
      <c r="C126" s="124"/>
      <c r="D126" s="124"/>
      <c r="E126" s="124"/>
      <c r="F126" s="124"/>
      <c r="G126" s="124"/>
      <c r="H126" s="124"/>
      <c r="I126" s="124"/>
      <c r="J126" s="124"/>
      <c r="K126" s="124"/>
      <c r="L126" s="124"/>
    </row>
    <row r="127" spans="1:12" ht="15">
      <c r="A127" s="124"/>
      <c r="B127" s="124"/>
      <c r="C127" s="124"/>
      <c r="D127" s="124"/>
      <c r="E127" s="124"/>
      <c r="F127" s="124"/>
      <c r="G127" s="124"/>
      <c r="H127" s="124"/>
      <c r="I127" s="124"/>
      <c r="J127" s="124"/>
      <c r="K127" s="124"/>
      <c r="L127" s="124"/>
    </row>
    <row r="128" spans="1:12" ht="15">
      <c r="A128" s="124"/>
      <c r="B128" s="124"/>
      <c r="C128" s="124"/>
      <c r="D128" s="124"/>
      <c r="E128" s="124"/>
      <c r="F128" s="124"/>
      <c r="G128" s="124"/>
      <c r="H128" s="124"/>
      <c r="I128" s="124"/>
      <c r="J128" s="124"/>
      <c r="K128" s="124"/>
      <c r="L128" s="124"/>
    </row>
    <row r="129" spans="1:12" ht="15">
      <c r="A129" s="124"/>
      <c r="B129" s="124"/>
      <c r="C129" s="124"/>
      <c r="D129" s="124"/>
      <c r="E129" s="124"/>
      <c r="F129" s="124"/>
      <c r="G129" s="124"/>
      <c r="H129" s="124"/>
      <c r="I129" s="124"/>
      <c r="J129" s="124"/>
      <c r="K129" s="124"/>
      <c r="L129" s="124"/>
    </row>
    <row r="130" spans="1:12" ht="15">
      <c r="A130" s="124"/>
      <c r="B130" s="124"/>
      <c r="C130" s="124"/>
      <c r="D130" s="124"/>
      <c r="E130" s="124"/>
      <c r="F130" s="124"/>
      <c r="G130" s="124"/>
      <c r="H130" s="124"/>
      <c r="I130" s="124"/>
      <c r="J130" s="124"/>
      <c r="K130" s="124"/>
      <c r="L130" s="124"/>
    </row>
    <row r="131" spans="1:12" ht="15">
      <c r="A131" s="124"/>
      <c r="B131" s="124"/>
      <c r="C131" s="124"/>
      <c r="D131" s="124"/>
      <c r="E131" s="124"/>
      <c r="F131" s="124"/>
      <c r="G131" s="124"/>
      <c r="H131" s="124"/>
      <c r="I131" s="124"/>
      <c r="J131" s="124"/>
      <c r="K131" s="124"/>
      <c r="L131" s="124"/>
    </row>
    <row r="132" spans="1:12" ht="15">
      <c r="A132" s="124"/>
      <c r="B132" s="124"/>
      <c r="C132" s="124"/>
      <c r="D132" s="124"/>
      <c r="E132" s="124"/>
      <c r="F132" s="124"/>
      <c r="G132" s="124"/>
      <c r="H132" s="124"/>
      <c r="I132" s="124"/>
      <c r="J132" s="124"/>
      <c r="K132" s="124"/>
      <c r="L132" s="124"/>
    </row>
    <row r="133" spans="1:12" ht="15">
      <c r="A133" s="124"/>
      <c r="B133" s="124"/>
      <c r="C133" s="124"/>
      <c r="D133" s="124"/>
      <c r="E133" s="124"/>
      <c r="F133" s="124"/>
      <c r="G133" s="124"/>
      <c r="H133" s="124"/>
      <c r="I133" s="124"/>
      <c r="J133" s="124"/>
      <c r="K133" s="124"/>
      <c r="L133" s="124"/>
    </row>
    <row r="134" spans="1:12" ht="15">
      <c r="A134" s="124"/>
      <c r="B134" s="124"/>
      <c r="C134" s="124"/>
      <c r="D134" s="124"/>
      <c r="E134" s="124"/>
      <c r="F134" s="124"/>
      <c r="G134" s="124"/>
      <c r="H134" s="124"/>
      <c r="I134" s="124"/>
      <c r="J134" s="124"/>
      <c r="K134" s="124"/>
      <c r="L134" s="124"/>
    </row>
    <row r="135" spans="1:12" ht="15">
      <c r="A135" s="124"/>
      <c r="B135" s="124"/>
      <c r="C135" s="124"/>
      <c r="D135" s="124"/>
      <c r="E135" s="124"/>
      <c r="F135" s="124"/>
      <c r="G135" s="124"/>
      <c r="H135" s="124"/>
      <c r="I135" s="124"/>
      <c r="J135" s="124"/>
      <c r="K135" s="124"/>
      <c r="L135" s="124"/>
    </row>
    <row r="136" spans="1:12" ht="15">
      <c r="A136" s="124"/>
      <c r="B136" s="124"/>
      <c r="C136" s="124"/>
      <c r="D136" s="124"/>
      <c r="E136" s="124"/>
      <c r="F136" s="124"/>
      <c r="G136" s="124"/>
      <c r="H136" s="124"/>
      <c r="I136" s="124"/>
      <c r="J136" s="124"/>
      <c r="K136" s="124"/>
      <c r="L136" s="124"/>
    </row>
    <row r="137" spans="1:12" ht="15">
      <c r="A137" s="124"/>
      <c r="B137" s="124"/>
      <c r="C137" s="124"/>
      <c r="D137" s="124"/>
      <c r="E137" s="124"/>
      <c r="F137" s="124"/>
      <c r="G137" s="124"/>
      <c r="H137" s="124"/>
      <c r="I137" s="124"/>
      <c r="J137" s="124"/>
      <c r="K137" s="124"/>
      <c r="L137" s="124"/>
    </row>
    <row r="138" spans="1:12" ht="15">
      <c r="A138" s="124"/>
      <c r="B138" s="124"/>
      <c r="C138" s="124"/>
      <c r="D138" s="124"/>
      <c r="E138" s="124"/>
      <c r="F138" s="124"/>
      <c r="G138" s="124"/>
      <c r="H138" s="124"/>
      <c r="I138" s="124"/>
      <c r="J138" s="124"/>
      <c r="K138" s="124"/>
      <c r="L138" s="124"/>
    </row>
    <row r="139" spans="1:12" ht="15">
      <c r="A139" s="124"/>
      <c r="B139" s="124"/>
      <c r="C139" s="124"/>
      <c r="D139" s="124"/>
      <c r="E139" s="124"/>
      <c r="F139" s="124"/>
      <c r="G139" s="124"/>
      <c r="H139" s="124"/>
      <c r="I139" s="124"/>
      <c r="J139" s="124"/>
      <c r="K139" s="124"/>
      <c r="L139" s="124"/>
    </row>
    <row r="140" spans="1:12" ht="15">
      <c r="A140" s="124"/>
      <c r="B140" s="124"/>
      <c r="C140" s="124"/>
      <c r="D140" s="124"/>
      <c r="E140" s="124"/>
      <c r="F140" s="124"/>
      <c r="G140" s="124"/>
      <c r="H140" s="124"/>
      <c r="I140" s="124"/>
      <c r="J140" s="124"/>
      <c r="K140" s="124"/>
      <c r="L140" s="124"/>
    </row>
    <row r="141" spans="1:12" ht="15">
      <c r="A141" s="124"/>
      <c r="B141" s="124"/>
      <c r="C141" s="124"/>
      <c r="D141" s="124"/>
      <c r="E141" s="124"/>
      <c r="F141" s="124"/>
      <c r="G141" s="124"/>
      <c r="H141" s="124"/>
      <c r="I141" s="124"/>
      <c r="J141" s="124"/>
      <c r="K141" s="124"/>
      <c r="L141" s="124"/>
    </row>
    <row r="142" spans="1:12" ht="15">
      <c r="A142" s="124"/>
      <c r="B142" s="124"/>
      <c r="C142" s="124"/>
      <c r="D142" s="124"/>
      <c r="E142" s="124"/>
      <c r="F142" s="124"/>
      <c r="G142" s="124"/>
      <c r="H142" s="124"/>
      <c r="I142" s="124"/>
      <c r="J142" s="124"/>
      <c r="K142" s="124"/>
      <c r="L142" s="124"/>
    </row>
    <row r="143" spans="1:12" ht="15">
      <c r="A143" s="124"/>
      <c r="B143" s="124"/>
      <c r="C143" s="124"/>
      <c r="D143" s="124"/>
      <c r="E143" s="124"/>
      <c r="F143" s="124"/>
      <c r="G143" s="124"/>
      <c r="H143" s="124"/>
      <c r="I143" s="124"/>
      <c r="J143" s="124"/>
      <c r="K143" s="124"/>
      <c r="L143" s="124"/>
    </row>
    <row r="144" spans="1:12" ht="15">
      <c r="A144" s="124"/>
      <c r="B144" s="124"/>
      <c r="C144" s="124"/>
      <c r="D144" s="124"/>
      <c r="E144" s="124"/>
      <c r="F144" s="124"/>
      <c r="G144" s="124"/>
      <c r="H144" s="124"/>
      <c r="I144" s="124"/>
      <c r="J144" s="124"/>
      <c r="K144" s="124"/>
      <c r="L144" s="124"/>
    </row>
    <row r="145" spans="1:12" ht="15">
      <c r="A145" s="124"/>
      <c r="B145" s="124"/>
      <c r="C145" s="124"/>
      <c r="D145" s="124"/>
      <c r="E145" s="124"/>
      <c r="F145" s="124"/>
      <c r="G145" s="124"/>
      <c r="H145" s="124"/>
      <c r="I145" s="124"/>
      <c r="J145" s="124"/>
      <c r="K145" s="124"/>
      <c r="L145" s="124"/>
    </row>
    <row r="146" spans="1:12" ht="15">
      <c r="A146" s="124"/>
      <c r="B146" s="124"/>
      <c r="C146" s="124"/>
      <c r="D146" s="124"/>
      <c r="E146" s="124"/>
      <c r="F146" s="124"/>
      <c r="G146" s="124"/>
      <c r="H146" s="124"/>
      <c r="I146" s="124"/>
      <c r="J146" s="124"/>
      <c r="K146" s="124"/>
      <c r="L146" s="124"/>
    </row>
    <row r="147" spans="1:12" ht="15">
      <c r="A147" s="124"/>
      <c r="B147" s="124"/>
      <c r="C147" s="124"/>
      <c r="D147" s="124"/>
      <c r="E147" s="124"/>
      <c r="F147" s="124"/>
      <c r="G147" s="124"/>
      <c r="H147" s="124"/>
      <c r="I147" s="124"/>
      <c r="J147" s="124"/>
      <c r="K147" s="124"/>
      <c r="L147" s="124"/>
    </row>
    <row r="148" spans="1:12" ht="15">
      <c r="A148" s="124"/>
      <c r="B148" s="124"/>
      <c r="C148" s="124"/>
      <c r="D148" s="124"/>
      <c r="E148" s="124"/>
      <c r="F148" s="124"/>
      <c r="G148" s="124"/>
      <c r="H148" s="124"/>
      <c r="I148" s="124"/>
      <c r="J148" s="124"/>
      <c r="K148" s="124"/>
      <c r="L148" s="124"/>
    </row>
    <row r="149" spans="1:12" ht="15">
      <c r="A149" s="124"/>
      <c r="B149" s="124"/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</row>
    <row r="150" spans="1:12" ht="15">
      <c r="A150" s="124"/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</row>
    <row r="151" spans="1:12" ht="15">
      <c r="A151" s="124"/>
      <c r="B151" s="124"/>
      <c r="C151" s="124"/>
      <c r="D151" s="124"/>
      <c r="E151" s="124"/>
      <c r="F151" s="124"/>
      <c r="G151" s="124"/>
      <c r="H151" s="124"/>
      <c r="I151" s="124"/>
      <c r="J151" s="124"/>
      <c r="K151" s="124"/>
      <c r="L151" s="124"/>
    </row>
    <row r="152" spans="1:12" ht="15">
      <c r="A152" s="124"/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</row>
    <row r="153" spans="1:12" ht="15">
      <c r="A153" s="124"/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</row>
    <row r="154" spans="1:12" ht="15">
      <c r="A154" s="124"/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</row>
    <row r="155" spans="1:12" ht="15">
      <c r="A155" s="124"/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</row>
    <row r="156" spans="1:12" ht="15">
      <c r="A156" s="124"/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</row>
    <row r="157" spans="1:12" ht="15">
      <c r="A157" s="124"/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</row>
    <row r="158" spans="1:12" ht="15">
      <c r="A158" s="124"/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</row>
    <row r="159" spans="1:12" ht="15">
      <c r="A159" s="124"/>
      <c r="B159" s="124"/>
      <c r="C159" s="124"/>
      <c r="D159" s="124"/>
      <c r="E159" s="124"/>
      <c r="F159" s="124"/>
      <c r="G159" s="124"/>
      <c r="H159" s="124"/>
      <c r="I159" s="124"/>
      <c r="J159" s="124"/>
      <c r="K159" s="124"/>
      <c r="L159" s="124"/>
    </row>
    <row r="160" spans="1:12" ht="15">
      <c r="A160" s="124"/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</row>
    <row r="161" spans="1:12" ht="15">
      <c r="A161" s="124"/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</row>
    <row r="162" spans="1:12" ht="15">
      <c r="A162" s="124"/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</row>
    <row r="163" spans="1:12" ht="15">
      <c r="A163" s="124"/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</row>
    <row r="164" spans="1:12" ht="15">
      <c r="A164" s="124"/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</row>
    <row r="165" spans="1:12" ht="15">
      <c r="A165" s="124"/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</row>
    <row r="166" spans="1:12" ht="15">
      <c r="A166" s="124"/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</row>
  </sheetData>
  <mergeCells count="19">
    <mergeCell ref="A14:B14"/>
    <mergeCell ref="C14:F14"/>
    <mergeCell ref="O14:Q17"/>
    <mergeCell ref="O19:Q23"/>
    <mergeCell ref="A5:J5"/>
    <mergeCell ref="A6:J6"/>
    <mergeCell ref="B8:G8"/>
    <mergeCell ref="B9:B10"/>
    <mergeCell ref="C9:C10"/>
    <mergeCell ref="D9:D10"/>
    <mergeCell ref="E9:E10"/>
    <mergeCell ref="F9:F10"/>
    <mergeCell ref="G9:G10"/>
    <mergeCell ref="I9:J9"/>
    <mergeCell ref="AG21:AG30"/>
    <mergeCell ref="AH21:AH24"/>
    <mergeCell ref="AH25:AH28"/>
    <mergeCell ref="O10:Q13"/>
    <mergeCell ref="I13:J13"/>
  </mergeCells>
  <conditionalFormatting sqref="J11:J12 I11:I13">
    <cfRule type="cellIs" dxfId="2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>
    <tabColor theme="9" tint="-0.499984740745262"/>
  </sheetPr>
  <dimension ref="A1:AE105"/>
  <sheetViews>
    <sheetView showGridLines="0" zoomScaleNormal="100" zoomScaleSheetLayoutView="100" workbookViewId="0">
      <selection activeCell="A8" sqref="A8:J13"/>
    </sheetView>
  </sheetViews>
  <sheetFormatPr baseColWidth="10" defaultRowHeight="12.75"/>
  <cols>
    <col min="1" max="1" width="15" style="143" customWidth="1"/>
    <col min="2" max="7" width="8.85546875" style="143" customWidth="1"/>
    <col min="8" max="8" width="1" style="143" customWidth="1"/>
    <col min="9" max="10" width="9.7109375" style="143" customWidth="1"/>
    <col min="11" max="11" width="13" style="143" customWidth="1"/>
    <col min="12" max="12" width="10.28515625" style="143" customWidth="1"/>
    <col min="13" max="16384" width="11.42578125" style="143"/>
  </cols>
  <sheetData>
    <row r="1" spans="1:12" s="111" customFormat="1" ht="15" customHeight="1">
      <c r="D1" s="112"/>
      <c r="E1" s="112"/>
      <c r="F1" s="112"/>
      <c r="G1" s="112"/>
      <c r="H1" s="112"/>
      <c r="I1" s="112"/>
      <c r="J1" s="112"/>
    </row>
    <row r="2" spans="1:12" s="111" customFormat="1" ht="15" customHeight="1">
      <c r="D2" s="112"/>
      <c r="E2" s="112"/>
      <c r="F2" s="112"/>
      <c r="G2" s="112"/>
      <c r="H2" s="112"/>
      <c r="I2" s="112"/>
      <c r="J2" s="112"/>
    </row>
    <row r="3" spans="1:12" s="111" customFormat="1" ht="15" customHeight="1">
      <c r="D3" s="112"/>
      <c r="E3" s="112"/>
      <c r="F3" s="112"/>
      <c r="G3" s="112"/>
      <c r="H3" s="112"/>
      <c r="I3" s="112"/>
      <c r="J3" s="112"/>
    </row>
    <row r="4" spans="1:12" s="119" customFormat="1" ht="15" customHeight="1">
      <c r="A4" s="114"/>
      <c r="B4" s="115"/>
      <c r="D4" s="116"/>
      <c r="E4" s="116"/>
      <c r="F4" s="116"/>
      <c r="G4" s="116"/>
      <c r="H4" s="116"/>
      <c r="I4" s="116"/>
      <c r="J4" s="116"/>
    </row>
    <row r="5" spans="1:12" s="111" customFormat="1" ht="15" customHeight="1">
      <c r="A5" s="759" t="s">
        <v>166</v>
      </c>
      <c r="B5" s="759"/>
      <c r="C5" s="759"/>
      <c r="D5" s="759"/>
      <c r="E5" s="759"/>
      <c r="F5" s="759"/>
      <c r="G5" s="759"/>
      <c r="H5" s="759"/>
      <c r="I5" s="759"/>
      <c r="J5" s="759"/>
      <c r="K5" s="121"/>
      <c r="L5" s="121"/>
    </row>
    <row r="6" spans="1:12" s="111" customFormat="1" ht="15" customHeight="1">
      <c r="A6" s="835" t="s">
        <v>138</v>
      </c>
      <c r="B6" s="835"/>
      <c r="C6" s="835"/>
      <c r="D6" s="835"/>
      <c r="E6" s="835"/>
      <c r="F6" s="835"/>
      <c r="G6" s="835"/>
      <c r="H6" s="835"/>
      <c r="I6" s="835"/>
      <c r="J6" s="835"/>
      <c r="K6" s="122"/>
      <c r="L6" s="122"/>
    </row>
    <row r="7" spans="1:12" s="111" customFormat="1" ht="15" customHeight="1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283"/>
      <c r="L7" s="283"/>
    </row>
    <row r="8" spans="1:12" s="119" customFormat="1" ht="24.95" customHeight="1">
      <c r="A8" s="672"/>
      <c r="B8" s="836" t="s">
        <v>139</v>
      </c>
      <c r="C8" s="836"/>
      <c r="D8" s="836"/>
      <c r="E8" s="836"/>
      <c r="F8" s="836"/>
      <c r="G8" s="836"/>
      <c r="H8" s="674"/>
      <c r="I8" s="674"/>
      <c r="J8" s="674"/>
      <c r="K8" s="283"/>
      <c r="L8" s="283"/>
    </row>
    <row r="9" spans="1:12" s="119" customFormat="1" ht="24.95" customHeight="1">
      <c r="A9" s="672"/>
      <c r="B9" s="840">
        <v>2012</v>
      </c>
      <c r="C9" s="840">
        <v>2013</v>
      </c>
      <c r="D9" s="840">
        <v>2014</v>
      </c>
      <c r="E9" s="840">
        <v>2015</v>
      </c>
      <c r="F9" s="840">
        <v>2016</v>
      </c>
      <c r="G9" s="840">
        <v>2017</v>
      </c>
      <c r="H9" s="675"/>
      <c r="I9" s="772" t="s">
        <v>268</v>
      </c>
      <c r="J9" s="772"/>
      <c r="K9" s="283"/>
      <c r="L9" s="283"/>
    </row>
    <row r="10" spans="1:12" s="130" customFormat="1" ht="24.95" customHeight="1">
      <c r="A10" s="676"/>
      <c r="B10" s="840"/>
      <c r="C10" s="840"/>
      <c r="D10" s="840"/>
      <c r="E10" s="840"/>
      <c r="F10" s="840"/>
      <c r="G10" s="840"/>
      <c r="H10" s="675"/>
      <c r="I10" s="677" t="s">
        <v>140</v>
      </c>
      <c r="J10" s="677" t="s">
        <v>141</v>
      </c>
      <c r="K10" s="846"/>
      <c r="L10" s="846"/>
    </row>
    <row r="11" spans="1:12" s="130" customFormat="1" ht="90" customHeight="1">
      <c r="A11" s="678" t="s">
        <v>167</v>
      </c>
      <c r="B11" s="131">
        <v>113831</v>
      </c>
      <c r="C11" s="131">
        <v>113139.511</v>
      </c>
      <c r="D11" s="131">
        <v>105208.6</v>
      </c>
      <c r="E11" s="131">
        <v>60560.5</v>
      </c>
      <c r="F11" s="131">
        <v>51638.898000000001</v>
      </c>
      <c r="G11" s="131">
        <v>49482.362999999998</v>
      </c>
      <c r="H11" s="132"/>
      <c r="I11" s="133">
        <f>G11-F11</f>
        <v>-2156.5350000000035</v>
      </c>
      <c r="J11" s="134">
        <f>G11/F11-1</f>
        <v>-4.1761832330349136E-2</v>
      </c>
      <c r="K11" s="846"/>
      <c r="L11" s="846"/>
    </row>
    <row r="12" spans="1:12" s="130" customFormat="1" ht="90" customHeight="1">
      <c r="A12" s="678" t="s">
        <v>168</v>
      </c>
      <c r="B12" s="131">
        <v>121799</v>
      </c>
      <c r="C12" s="131">
        <v>118097.60000000001</v>
      </c>
      <c r="D12" s="131">
        <v>115000</v>
      </c>
      <c r="E12" s="131">
        <v>67000</v>
      </c>
      <c r="F12" s="131">
        <v>52500</v>
      </c>
      <c r="G12" s="131">
        <v>55000</v>
      </c>
      <c r="H12" s="132"/>
      <c r="I12" s="133">
        <f>G12-F12</f>
        <v>2500</v>
      </c>
      <c r="J12" s="134">
        <f>G12/F12-1</f>
        <v>4.7619047619047672E-2</v>
      </c>
      <c r="K12" s="846"/>
      <c r="L12" s="846"/>
    </row>
    <row r="13" spans="1:12" s="130" customFormat="1" ht="90" customHeight="1">
      <c r="A13" s="679" t="s">
        <v>169</v>
      </c>
      <c r="B13" s="680">
        <f t="shared" ref="B13:G13" si="0">IF(B12=0,0,(B11/B12)*100)</f>
        <v>93.458074368426665</v>
      </c>
      <c r="C13" s="680">
        <f t="shared" si="0"/>
        <v>95.801702151440836</v>
      </c>
      <c r="D13" s="680">
        <f t="shared" si="0"/>
        <v>91.48573913043478</v>
      </c>
      <c r="E13" s="680">
        <f t="shared" si="0"/>
        <v>90.388805970149249</v>
      </c>
      <c r="F13" s="680">
        <f t="shared" si="0"/>
        <v>98.359805714285713</v>
      </c>
      <c r="G13" s="680">
        <f t="shared" si="0"/>
        <v>89.967932727272725</v>
      </c>
      <c r="H13" s="681"/>
      <c r="I13" s="838">
        <f>G13-F13</f>
        <v>-8.391872987012988</v>
      </c>
      <c r="J13" s="838"/>
      <c r="K13" s="846"/>
      <c r="L13" s="846"/>
    </row>
    <row r="14" spans="1:12" ht="15" customHeight="1">
      <c r="A14" s="833"/>
      <c r="B14" s="833"/>
      <c r="C14" s="839"/>
      <c r="D14" s="839"/>
      <c r="E14" s="839"/>
      <c r="F14" s="839"/>
      <c r="G14" s="179"/>
      <c r="H14" s="280"/>
      <c r="I14" s="146"/>
      <c r="J14" s="146"/>
      <c r="K14" s="848"/>
      <c r="L14" s="846"/>
    </row>
    <row r="15" spans="1:12" ht="15" customHeight="1">
      <c r="A15" s="175"/>
      <c r="B15" s="175"/>
      <c r="C15" s="280"/>
      <c r="D15" s="280"/>
      <c r="E15" s="280"/>
      <c r="F15" s="280"/>
      <c r="G15" s="179"/>
      <c r="H15" s="280"/>
      <c r="I15" s="146"/>
      <c r="J15" s="146"/>
      <c r="K15" s="846"/>
      <c r="L15" s="846"/>
    </row>
    <row r="16" spans="1:12" ht="15" customHeight="1">
      <c r="A16" s="144"/>
      <c r="B16" s="144"/>
      <c r="C16" s="145"/>
      <c r="D16" s="145"/>
      <c r="E16" s="145"/>
      <c r="F16" s="145"/>
      <c r="G16" s="145"/>
      <c r="H16" s="145"/>
      <c r="I16" s="146"/>
      <c r="J16" s="146"/>
      <c r="K16" s="846"/>
      <c r="L16" s="846"/>
    </row>
    <row r="17" spans="1:31" ht="15" customHeight="1">
      <c r="A17" s="148"/>
      <c r="B17" s="148"/>
      <c r="C17" s="150"/>
      <c r="D17" s="149"/>
      <c r="E17" s="149"/>
      <c r="F17" s="150"/>
      <c r="G17" s="150"/>
      <c r="H17" s="150"/>
      <c r="I17" s="151"/>
      <c r="J17" s="151"/>
      <c r="K17" s="846"/>
      <c r="L17" s="846"/>
    </row>
    <row r="18" spans="1:31" ht="15" customHeight="1">
      <c r="A18" s="124"/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</row>
    <row r="19" spans="1:31" ht="15" customHeight="1">
      <c r="A19" s="124"/>
      <c r="B19" s="124"/>
      <c r="C19" s="124"/>
      <c r="D19" s="124"/>
      <c r="E19" s="124"/>
      <c r="F19" s="124"/>
      <c r="G19" s="124"/>
      <c r="H19" s="124"/>
      <c r="I19" s="124"/>
      <c r="J19" s="124"/>
      <c r="K19" s="846"/>
      <c r="L19" s="846"/>
    </row>
    <row r="20" spans="1:31" ht="15" customHeight="1">
      <c r="A20" s="124"/>
      <c r="B20" s="124"/>
      <c r="C20" s="124"/>
      <c r="D20" s="124"/>
      <c r="E20" s="124"/>
      <c r="F20" s="124"/>
      <c r="G20" s="124"/>
      <c r="H20" s="124"/>
      <c r="I20" s="124"/>
      <c r="J20" s="124"/>
      <c r="K20" s="846"/>
      <c r="L20" s="846"/>
    </row>
    <row r="21" spans="1:31" ht="15" customHeight="1">
      <c r="A21" s="124"/>
      <c r="B21" s="124"/>
      <c r="C21" s="124"/>
      <c r="D21" s="124"/>
      <c r="E21" s="124"/>
      <c r="F21" s="127"/>
      <c r="G21" s="127"/>
      <c r="H21" s="127"/>
      <c r="I21" s="127"/>
      <c r="J21" s="127"/>
      <c r="K21" s="846"/>
      <c r="L21" s="846"/>
      <c r="AB21" s="834"/>
      <c r="AC21" s="828"/>
      <c r="AD21" s="279"/>
      <c r="AE21" s="153"/>
    </row>
    <row r="22" spans="1:31" ht="15" customHeight="1">
      <c r="A22" s="124"/>
      <c r="B22" s="124"/>
      <c r="C22" s="124"/>
      <c r="D22" s="124"/>
      <c r="E22" s="124"/>
      <c r="F22" s="127"/>
      <c r="G22" s="127"/>
      <c r="H22" s="127"/>
      <c r="I22" s="127"/>
      <c r="J22" s="127"/>
      <c r="K22" s="846"/>
      <c r="L22" s="846"/>
      <c r="M22" s="152"/>
      <c r="AB22" s="834"/>
      <c r="AC22" s="829"/>
      <c r="AD22" s="279"/>
      <c r="AE22" s="153"/>
    </row>
    <row r="23" spans="1:31" ht="15" customHeight="1">
      <c r="A23" s="124"/>
      <c r="B23" s="124"/>
      <c r="C23" s="124"/>
      <c r="D23" s="124"/>
      <c r="E23" s="124"/>
      <c r="F23" s="127"/>
      <c r="G23" s="127"/>
      <c r="H23" s="127"/>
      <c r="I23" s="127"/>
      <c r="J23" s="127"/>
      <c r="K23" s="846"/>
      <c r="L23" s="846"/>
      <c r="M23" s="152"/>
      <c r="AB23" s="834"/>
      <c r="AC23" s="829"/>
      <c r="AD23" s="279"/>
      <c r="AE23" s="153"/>
    </row>
    <row r="24" spans="1:31" ht="15" customHeight="1">
      <c r="A24" s="124"/>
      <c r="B24" s="124"/>
      <c r="C24" s="124"/>
      <c r="D24" s="124"/>
      <c r="E24" s="124"/>
      <c r="F24" s="127"/>
      <c r="G24" s="127"/>
      <c r="H24" s="127"/>
      <c r="I24" s="127"/>
      <c r="J24" s="127"/>
      <c r="K24" s="127"/>
      <c r="L24" s="127"/>
      <c r="M24" s="152"/>
      <c r="AB24" s="834"/>
      <c r="AC24" s="830"/>
      <c r="AD24" s="279"/>
      <c r="AE24" s="154"/>
    </row>
    <row r="25" spans="1:31" ht="15" customHeight="1">
      <c r="A25" s="124"/>
      <c r="B25" s="124"/>
      <c r="C25" s="124"/>
      <c r="D25" s="124"/>
      <c r="E25" s="124"/>
      <c r="F25" s="127"/>
      <c r="G25" s="127"/>
      <c r="H25" s="127"/>
      <c r="I25" s="127"/>
      <c r="J25" s="127"/>
      <c r="K25" s="127"/>
      <c r="L25" s="127"/>
      <c r="M25" s="152"/>
      <c r="AB25" s="834"/>
      <c r="AC25" s="828"/>
      <c r="AD25" s="279"/>
      <c r="AE25" s="153"/>
    </row>
    <row r="26" spans="1:31" ht="15" customHeight="1">
      <c r="A26" s="124"/>
      <c r="B26" s="124"/>
      <c r="C26" s="124"/>
      <c r="D26" s="124"/>
      <c r="E26" s="124"/>
      <c r="F26" s="124"/>
      <c r="G26" s="124"/>
      <c r="H26" s="124"/>
      <c r="I26" s="124"/>
      <c r="J26" s="124"/>
      <c r="K26" s="127"/>
      <c r="L26" s="127"/>
      <c r="M26" s="152"/>
      <c r="AB26" s="834"/>
      <c r="AC26" s="829"/>
      <c r="AD26" s="279"/>
      <c r="AE26" s="154"/>
    </row>
    <row r="27" spans="1:31" ht="15" customHeight="1">
      <c r="A27" s="124"/>
      <c r="B27" s="124"/>
      <c r="C27" s="124"/>
      <c r="D27" s="124"/>
      <c r="E27" s="124"/>
      <c r="F27" s="124"/>
      <c r="G27" s="124"/>
      <c r="H27" s="124"/>
      <c r="I27" s="124"/>
      <c r="J27" s="124"/>
      <c r="K27" s="127"/>
      <c r="L27" s="127"/>
      <c r="M27" s="152"/>
      <c r="AB27" s="834"/>
      <c r="AC27" s="829"/>
      <c r="AD27" s="279"/>
      <c r="AE27" s="153"/>
    </row>
    <row r="28" spans="1:31" ht="15" customHeight="1">
      <c r="A28" s="124"/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</row>
    <row r="29" spans="1:31" ht="15" customHeight="1">
      <c r="A29" s="124"/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</row>
    <row r="30" spans="1:31" ht="15" customHeight="1">
      <c r="A30" s="124"/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</row>
    <row r="31" spans="1:31" ht="15" customHeight="1">
      <c r="A31" s="124"/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</row>
    <row r="32" spans="1:31" ht="15">
      <c r="A32" s="479" t="s">
        <v>410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</row>
    <row r="33" spans="1:12" ht="15">
      <c r="A33" s="124"/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</row>
    <row r="34" spans="1:12" ht="15">
      <c r="A34" s="124"/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</row>
    <row r="35" spans="1:12" ht="15">
      <c r="A35" s="124"/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</row>
    <row r="36" spans="1:12" ht="15">
      <c r="A36" s="124"/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</row>
    <row r="37" spans="1:12" ht="15">
      <c r="A37" s="124"/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</row>
    <row r="38" spans="1:12" ht="15">
      <c r="A38" s="124"/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</row>
    <row r="39" spans="1:12" ht="15">
      <c r="A39" s="124"/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</row>
    <row r="40" spans="1:12" ht="15">
      <c r="A40" s="124"/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</row>
    <row r="41" spans="1:12" ht="15">
      <c r="A41" s="124"/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</row>
    <row r="42" spans="1:12" ht="15">
      <c r="A42" s="124"/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</row>
    <row r="43" spans="1:12" ht="15">
      <c r="A43" s="124"/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</row>
    <row r="44" spans="1:12" ht="15">
      <c r="A44" s="124"/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</row>
    <row r="45" spans="1:12" ht="15">
      <c r="A45" s="124"/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</row>
    <row r="46" spans="1:12" ht="15">
      <c r="A46" s="124"/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</row>
    <row r="47" spans="1:12" ht="15">
      <c r="A47" s="124"/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</row>
    <row r="48" spans="1:12" ht="15">
      <c r="A48" s="124"/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</row>
    <row r="49" spans="1:12" ht="15">
      <c r="A49" s="124"/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</row>
    <row r="50" spans="1:12" ht="15">
      <c r="A50" s="124"/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</row>
    <row r="51" spans="1:12" ht="15">
      <c r="A51" s="124"/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</row>
    <row r="52" spans="1:12" ht="15">
      <c r="A52" s="124"/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</row>
    <row r="53" spans="1:12" ht="15">
      <c r="A53" s="124"/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</row>
    <row r="54" spans="1:12" ht="15">
      <c r="A54" s="124"/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</row>
    <row r="55" spans="1:12" ht="15">
      <c r="A55" s="124"/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</row>
    <row r="56" spans="1:12" ht="15">
      <c r="A56" s="124"/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</row>
    <row r="57" spans="1:12" ht="15">
      <c r="A57" s="124"/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</row>
    <row r="58" spans="1:12" ht="15">
      <c r="A58" s="124"/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</row>
    <row r="59" spans="1:12" ht="15">
      <c r="A59" s="124"/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</row>
    <row r="60" spans="1:12" ht="15">
      <c r="A60" s="124"/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</row>
    <row r="61" spans="1:12" ht="15">
      <c r="A61" s="124"/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</row>
    <row r="62" spans="1:12" ht="15">
      <c r="A62" s="124"/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</row>
    <row r="63" spans="1:12" ht="15">
      <c r="A63" s="124"/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</row>
    <row r="64" spans="1:12" ht="15">
      <c r="A64" s="124"/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</row>
    <row r="65" spans="1:12" ht="15">
      <c r="A65" s="124"/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</row>
    <row r="66" spans="1:12" ht="15">
      <c r="A66" s="124"/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</row>
    <row r="67" spans="1:12" ht="15">
      <c r="A67" s="124"/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</row>
    <row r="68" spans="1:12" ht="15">
      <c r="A68" s="124"/>
      <c r="B68" s="124"/>
      <c r="C68" s="124"/>
      <c r="D68" s="124"/>
      <c r="E68" s="124"/>
      <c r="F68" s="124"/>
      <c r="G68" s="124"/>
      <c r="H68" s="124"/>
      <c r="I68" s="124"/>
      <c r="J68" s="124"/>
      <c r="K68" s="124"/>
      <c r="L68" s="124"/>
    </row>
    <row r="69" spans="1:12" ht="15">
      <c r="A69" s="124"/>
      <c r="B69" s="124"/>
      <c r="C69" s="124"/>
      <c r="D69" s="124"/>
      <c r="E69" s="124"/>
      <c r="F69" s="124"/>
      <c r="G69" s="124"/>
      <c r="H69" s="124"/>
      <c r="I69" s="124"/>
      <c r="J69" s="124"/>
      <c r="K69" s="124"/>
      <c r="L69" s="124"/>
    </row>
    <row r="70" spans="1:12" ht="15">
      <c r="A70" s="124"/>
      <c r="B70" s="124"/>
      <c r="C70" s="124"/>
      <c r="D70" s="124"/>
      <c r="E70" s="124"/>
      <c r="F70" s="124"/>
      <c r="G70" s="124"/>
      <c r="H70" s="124"/>
      <c r="I70" s="124"/>
      <c r="J70" s="124"/>
      <c r="K70" s="124"/>
      <c r="L70" s="124"/>
    </row>
    <row r="71" spans="1:12" ht="15">
      <c r="A71" s="124"/>
      <c r="B71" s="124"/>
      <c r="C71" s="124"/>
      <c r="D71" s="124"/>
      <c r="E71" s="124"/>
      <c r="F71" s="124"/>
      <c r="G71" s="124"/>
      <c r="H71" s="124"/>
      <c r="I71" s="124"/>
      <c r="J71" s="124"/>
      <c r="K71" s="124"/>
      <c r="L71" s="124"/>
    </row>
    <row r="72" spans="1:12" ht="15">
      <c r="A72" s="124"/>
      <c r="B72" s="124"/>
      <c r="C72" s="124"/>
      <c r="D72" s="124"/>
      <c r="E72" s="124"/>
      <c r="F72" s="124"/>
      <c r="G72" s="124"/>
      <c r="H72" s="124"/>
      <c r="I72" s="124"/>
      <c r="J72" s="124"/>
      <c r="K72" s="124"/>
      <c r="L72" s="124"/>
    </row>
    <row r="73" spans="1:12" ht="15">
      <c r="A73" s="124"/>
      <c r="B73" s="124"/>
      <c r="C73" s="124"/>
      <c r="D73" s="124"/>
      <c r="E73" s="124"/>
      <c r="F73" s="124"/>
      <c r="G73" s="124"/>
      <c r="H73" s="124"/>
      <c r="I73" s="124"/>
      <c r="J73" s="124"/>
      <c r="K73" s="124"/>
      <c r="L73" s="124"/>
    </row>
    <row r="74" spans="1:12" ht="15">
      <c r="A74" s="124"/>
      <c r="B74" s="124"/>
      <c r="C74" s="124"/>
      <c r="D74" s="124"/>
      <c r="E74" s="124"/>
      <c r="F74" s="124"/>
      <c r="G74" s="124"/>
      <c r="H74" s="124"/>
      <c r="I74" s="124"/>
      <c r="J74" s="124"/>
      <c r="K74" s="124"/>
      <c r="L74" s="124"/>
    </row>
    <row r="75" spans="1:12" ht="15">
      <c r="A75" s="124"/>
      <c r="B75" s="124"/>
      <c r="C75" s="124"/>
      <c r="D75" s="124"/>
      <c r="E75" s="124"/>
      <c r="F75" s="124"/>
      <c r="G75" s="124"/>
      <c r="H75" s="124"/>
      <c r="I75" s="124"/>
      <c r="J75" s="124"/>
      <c r="K75" s="124"/>
      <c r="L75" s="124"/>
    </row>
    <row r="76" spans="1:12" ht="15">
      <c r="A76" s="124"/>
      <c r="B76" s="124"/>
      <c r="C76" s="124"/>
      <c r="D76" s="124"/>
      <c r="E76" s="124"/>
      <c r="F76" s="124"/>
      <c r="G76" s="124"/>
      <c r="H76" s="124"/>
      <c r="I76" s="124"/>
      <c r="J76" s="124"/>
      <c r="K76" s="124"/>
      <c r="L76" s="124"/>
    </row>
    <row r="77" spans="1:12" ht="15">
      <c r="A77" s="124"/>
      <c r="B77" s="124"/>
      <c r="C77" s="124"/>
      <c r="D77" s="124"/>
      <c r="E77" s="124"/>
      <c r="F77" s="124"/>
      <c r="G77" s="124"/>
      <c r="H77" s="124"/>
      <c r="I77" s="124"/>
      <c r="J77" s="124"/>
      <c r="K77" s="124"/>
      <c r="L77" s="124"/>
    </row>
    <row r="78" spans="1:12" ht="15">
      <c r="A78" s="124"/>
      <c r="B78" s="124"/>
      <c r="C78" s="124"/>
      <c r="D78" s="124"/>
      <c r="E78" s="124"/>
      <c r="F78" s="124"/>
      <c r="G78" s="124"/>
      <c r="H78" s="124"/>
      <c r="I78" s="124"/>
      <c r="J78" s="124"/>
      <c r="K78" s="124"/>
      <c r="L78" s="124"/>
    </row>
    <row r="79" spans="1:12" ht="15">
      <c r="A79" s="124"/>
      <c r="B79" s="124"/>
      <c r="C79" s="124"/>
      <c r="D79" s="124"/>
      <c r="E79" s="124"/>
      <c r="F79" s="124"/>
      <c r="G79" s="124"/>
      <c r="H79" s="124"/>
      <c r="I79" s="124"/>
      <c r="J79" s="124"/>
      <c r="K79" s="124"/>
      <c r="L79" s="124"/>
    </row>
    <row r="80" spans="1:12" ht="15">
      <c r="A80" s="124"/>
      <c r="B80" s="124"/>
      <c r="C80" s="124"/>
      <c r="D80" s="124"/>
      <c r="E80" s="124"/>
      <c r="F80" s="124"/>
      <c r="G80" s="124"/>
      <c r="H80" s="124"/>
      <c r="I80" s="124"/>
      <c r="J80" s="124"/>
      <c r="K80" s="124"/>
      <c r="L80" s="124"/>
    </row>
    <row r="81" spans="1:12" ht="15">
      <c r="A81" s="124"/>
      <c r="B81" s="124"/>
      <c r="C81" s="124"/>
      <c r="D81" s="124"/>
      <c r="E81" s="124"/>
      <c r="F81" s="124"/>
      <c r="G81" s="124"/>
      <c r="H81" s="124"/>
      <c r="I81" s="124"/>
      <c r="J81" s="124"/>
      <c r="K81" s="124"/>
      <c r="L81" s="124"/>
    </row>
    <row r="82" spans="1:12" ht="15">
      <c r="A82" s="124"/>
      <c r="B82" s="124"/>
      <c r="C82" s="124"/>
      <c r="D82" s="124"/>
      <c r="E82" s="124"/>
      <c r="F82" s="124"/>
      <c r="G82" s="124"/>
      <c r="H82" s="124"/>
      <c r="I82" s="124"/>
      <c r="J82" s="124"/>
      <c r="K82" s="124"/>
      <c r="L82" s="124"/>
    </row>
    <row r="83" spans="1:12" ht="15">
      <c r="A83" s="124"/>
      <c r="B83" s="124"/>
      <c r="C83" s="124"/>
      <c r="D83" s="124"/>
      <c r="E83" s="124"/>
      <c r="F83" s="124"/>
      <c r="G83" s="124"/>
      <c r="H83" s="124"/>
      <c r="I83" s="124"/>
      <c r="J83" s="124"/>
      <c r="K83" s="124"/>
      <c r="L83" s="124"/>
    </row>
    <row r="84" spans="1:12" ht="15">
      <c r="A84" s="124"/>
      <c r="B84" s="124"/>
      <c r="C84" s="124"/>
      <c r="D84" s="124"/>
      <c r="E84" s="124"/>
      <c r="F84" s="124"/>
      <c r="G84" s="124"/>
      <c r="H84" s="124"/>
      <c r="I84" s="124"/>
      <c r="J84" s="124"/>
      <c r="K84" s="124"/>
      <c r="L84" s="124"/>
    </row>
    <row r="85" spans="1:12" ht="15">
      <c r="A85" s="124"/>
      <c r="B85" s="124"/>
      <c r="C85" s="124"/>
      <c r="D85" s="124"/>
      <c r="E85" s="124"/>
      <c r="F85" s="124"/>
      <c r="G85" s="124"/>
      <c r="H85" s="124"/>
      <c r="I85" s="124"/>
      <c r="J85" s="124"/>
      <c r="K85" s="124"/>
      <c r="L85" s="124"/>
    </row>
    <row r="86" spans="1:12" ht="15">
      <c r="A86" s="124"/>
      <c r="B86" s="124"/>
      <c r="C86" s="124"/>
      <c r="D86" s="124"/>
      <c r="E86" s="124"/>
      <c r="F86" s="124"/>
      <c r="G86" s="124"/>
      <c r="H86" s="124"/>
      <c r="I86" s="124"/>
      <c r="J86" s="124"/>
      <c r="K86" s="124"/>
      <c r="L86" s="124"/>
    </row>
    <row r="87" spans="1:12" ht="15">
      <c r="A87" s="124"/>
      <c r="B87" s="124"/>
      <c r="C87" s="124"/>
      <c r="D87" s="124"/>
      <c r="E87" s="124"/>
      <c r="F87" s="124"/>
      <c r="G87" s="124"/>
      <c r="H87" s="124"/>
      <c r="I87" s="124"/>
      <c r="J87" s="124"/>
      <c r="K87" s="124"/>
      <c r="L87" s="124"/>
    </row>
    <row r="88" spans="1:12" ht="15">
      <c r="A88" s="124"/>
      <c r="B88" s="124"/>
      <c r="C88" s="124"/>
      <c r="D88" s="124"/>
      <c r="E88" s="124"/>
      <c r="F88" s="124"/>
      <c r="G88" s="124"/>
      <c r="H88" s="124"/>
      <c r="I88" s="124"/>
      <c r="J88" s="124"/>
      <c r="K88" s="124"/>
      <c r="L88" s="124"/>
    </row>
    <row r="89" spans="1:12" ht="15">
      <c r="A89" s="124"/>
      <c r="B89" s="124"/>
      <c r="C89" s="124"/>
      <c r="D89" s="124"/>
      <c r="E89" s="124"/>
      <c r="F89" s="124"/>
      <c r="G89" s="124"/>
      <c r="H89" s="124"/>
      <c r="I89" s="124"/>
      <c r="J89" s="124"/>
      <c r="K89" s="124"/>
      <c r="L89" s="124"/>
    </row>
    <row r="90" spans="1:12" ht="15">
      <c r="A90" s="124"/>
      <c r="B90" s="124"/>
      <c r="C90" s="124"/>
      <c r="D90" s="124"/>
      <c r="E90" s="124"/>
      <c r="F90" s="124"/>
      <c r="G90" s="124"/>
      <c r="H90" s="124"/>
      <c r="I90" s="124"/>
      <c r="J90" s="124"/>
      <c r="K90" s="124"/>
      <c r="L90" s="124"/>
    </row>
    <row r="91" spans="1:12" ht="15">
      <c r="A91" s="124"/>
      <c r="B91" s="124"/>
      <c r="C91" s="124"/>
      <c r="D91" s="124"/>
      <c r="E91" s="124"/>
      <c r="F91" s="124"/>
      <c r="G91" s="124"/>
      <c r="H91" s="124"/>
      <c r="I91" s="124"/>
      <c r="J91" s="124"/>
      <c r="K91" s="124"/>
      <c r="L91" s="124"/>
    </row>
    <row r="92" spans="1:12" ht="15">
      <c r="A92" s="124"/>
      <c r="B92" s="124"/>
      <c r="C92" s="124"/>
      <c r="D92" s="124"/>
      <c r="E92" s="124"/>
      <c r="F92" s="124"/>
      <c r="G92" s="124"/>
      <c r="H92" s="124"/>
      <c r="I92" s="124"/>
      <c r="J92" s="124"/>
      <c r="K92" s="124"/>
      <c r="L92" s="124"/>
    </row>
    <row r="93" spans="1:12" ht="15">
      <c r="A93" s="124"/>
      <c r="B93" s="124"/>
      <c r="C93" s="124"/>
      <c r="D93" s="124"/>
      <c r="E93" s="124"/>
      <c r="F93" s="124"/>
      <c r="G93" s="124"/>
      <c r="H93" s="124"/>
      <c r="I93" s="124"/>
      <c r="J93" s="124"/>
      <c r="K93" s="124"/>
      <c r="L93" s="124"/>
    </row>
    <row r="94" spans="1:12" ht="15">
      <c r="A94" s="124"/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/>
    </row>
    <row r="95" spans="1:12" ht="15">
      <c r="A95" s="124"/>
      <c r="B95" s="124"/>
      <c r="C95" s="124"/>
      <c r="D95" s="124"/>
      <c r="E95" s="124"/>
      <c r="F95" s="124"/>
      <c r="G95" s="124"/>
      <c r="H95" s="124"/>
      <c r="I95" s="124"/>
      <c r="J95" s="124"/>
      <c r="K95" s="124"/>
      <c r="L95" s="124"/>
    </row>
    <row r="96" spans="1:12" ht="15">
      <c r="A96" s="124"/>
      <c r="B96" s="124"/>
      <c r="C96" s="124"/>
      <c r="D96" s="124"/>
      <c r="E96" s="124"/>
      <c r="F96" s="124"/>
      <c r="G96" s="124"/>
      <c r="H96" s="124"/>
      <c r="I96" s="124"/>
      <c r="J96" s="124"/>
      <c r="K96" s="124"/>
      <c r="L96" s="124"/>
    </row>
    <row r="97" spans="1:12" ht="15">
      <c r="A97" s="124"/>
      <c r="B97" s="124"/>
      <c r="C97" s="124"/>
      <c r="D97" s="124"/>
      <c r="E97" s="124"/>
      <c r="F97" s="124"/>
      <c r="G97" s="124"/>
      <c r="H97" s="124"/>
      <c r="I97" s="124"/>
      <c r="J97" s="124"/>
      <c r="K97" s="124"/>
      <c r="L97" s="124"/>
    </row>
    <row r="98" spans="1:12" ht="15">
      <c r="A98" s="124"/>
      <c r="B98" s="124"/>
      <c r="C98" s="124"/>
      <c r="D98" s="124"/>
      <c r="E98" s="124"/>
      <c r="F98" s="124"/>
      <c r="G98" s="124"/>
      <c r="H98" s="124"/>
      <c r="I98" s="124"/>
      <c r="J98" s="124"/>
      <c r="K98" s="124"/>
      <c r="L98" s="124"/>
    </row>
    <row r="99" spans="1:12" ht="15">
      <c r="A99" s="124"/>
      <c r="B99" s="124"/>
      <c r="C99" s="124"/>
      <c r="D99" s="124"/>
      <c r="E99" s="124"/>
      <c r="F99" s="124"/>
      <c r="G99" s="124"/>
      <c r="H99" s="124"/>
      <c r="I99" s="124"/>
      <c r="J99" s="124"/>
      <c r="K99" s="124"/>
      <c r="L99" s="124"/>
    </row>
    <row r="100" spans="1:12" ht="15">
      <c r="A100" s="124"/>
      <c r="B100" s="124"/>
      <c r="C100" s="124"/>
      <c r="D100" s="124"/>
      <c r="E100" s="124"/>
      <c r="F100" s="124"/>
      <c r="G100" s="124"/>
      <c r="H100" s="124"/>
      <c r="I100" s="124"/>
      <c r="J100" s="124"/>
      <c r="K100" s="124"/>
      <c r="L100" s="124"/>
    </row>
    <row r="101" spans="1:12" ht="15">
      <c r="A101" s="124"/>
      <c r="B101" s="124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</row>
    <row r="102" spans="1:12" ht="15">
      <c r="A102" s="124"/>
      <c r="B102" s="124"/>
      <c r="C102" s="124"/>
      <c r="D102" s="124"/>
      <c r="E102" s="124"/>
      <c r="F102" s="124"/>
      <c r="G102" s="124"/>
      <c r="H102" s="124"/>
      <c r="I102" s="124"/>
      <c r="J102" s="124"/>
      <c r="K102" s="124"/>
      <c r="L102" s="124"/>
    </row>
    <row r="103" spans="1:12" ht="15">
      <c r="A103" s="124"/>
      <c r="B103" s="124"/>
      <c r="C103" s="124"/>
      <c r="D103" s="124"/>
      <c r="E103" s="124"/>
      <c r="F103" s="124"/>
      <c r="G103" s="124"/>
      <c r="H103" s="124"/>
      <c r="I103" s="124"/>
      <c r="J103" s="124"/>
      <c r="K103" s="124"/>
      <c r="L103" s="124"/>
    </row>
    <row r="104" spans="1:12" ht="15">
      <c r="A104" s="124"/>
      <c r="B104" s="124"/>
      <c r="C104" s="124"/>
      <c r="D104" s="124"/>
      <c r="E104" s="124"/>
      <c r="F104" s="124"/>
      <c r="G104" s="124"/>
      <c r="H104" s="124"/>
      <c r="I104" s="124"/>
      <c r="J104" s="124"/>
      <c r="K104" s="124"/>
      <c r="L104" s="124"/>
    </row>
    <row r="105" spans="1:12" ht="15">
      <c r="A105" s="124"/>
      <c r="B105" s="124"/>
      <c r="C105" s="124"/>
      <c r="D105" s="124"/>
      <c r="E105" s="124"/>
      <c r="F105" s="124"/>
      <c r="G105" s="124"/>
      <c r="H105" s="124"/>
      <c r="I105" s="124"/>
      <c r="J105" s="124"/>
      <c r="K105" s="124"/>
      <c r="L105" s="124"/>
    </row>
  </sheetData>
  <mergeCells count="19">
    <mergeCell ref="A14:B14"/>
    <mergeCell ref="C14:F14"/>
    <mergeCell ref="K14:L17"/>
    <mergeCell ref="K19:L23"/>
    <mergeCell ref="A5:J5"/>
    <mergeCell ref="A6:J6"/>
    <mergeCell ref="B8:G8"/>
    <mergeCell ref="B9:B10"/>
    <mergeCell ref="C9:C10"/>
    <mergeCell ref="D9:D10"/>
    <mergeCell ref="E9:E10"/>
    <mergeCell ref="F9:F10"/>
    <mergeCell ref="G9:G10"/>
    <mergeCell ref="I9:J9"/>
    <mergeCell ref="AB21:AB27"/>
    <mergeCell ref="AC21:AC24"/>
    <mergeCell ref="AC25:AC27"/>
    <mergeCell ref="K10:L13"/>
    <mergeCell ref="I13:J13"/>
  </mergeCells>
  <conditionalFormatting sqref="I11:I13 J11:J12">
    <cfRule type="cellIs" dxfId="1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tabColor theme="9" tint="-0.499984740745262"/>
  </sheetPr>
  <dimension ref="A1:AI142"/>
  <sheetViews>
    <sheetView showGridLines="0" zoomScaleNormal="100" zoomScaleSheetLayoutView="100" workbookViewId="0">
      <selection activeCell="N10" sqref="N10:P13"/>
    </sheetView>
  </sheetViews>
  <sheetFormatPr baseColWidth="10" defaultRowHeight="12.75"/>
  <cols>
    <col min="1" max="1" width="15" style="143" customWidth="1"/>
    <col min="2" max="7" width="9.7109375" style="143" customWidth="1"/>
    <col min="8" max="8" width="1" style="143" customWidth="1"/>
    <col min="9" max="9" width="9.7109375" style="143" bestFit="1" customWidth="1"/>
    <col min="10" max="10" width="7.7109375" style="143" customWidth="1"/>
    <col min="11" max="15" width="13" style="143" customWidth="1"/>
    <col min="16" max="16" width="10.28515625" style="143" customWidth="1"/>
    <col min="17" max="16384" width="11.42578125" style="143"/>
  </cols>
  <sheetData>
    <row r="1" spans="1:16" s="111" customFormat="1" ht="15" customHeight="1">
      <c r="D1" s="112"/>
      <c r="E1" s="112"/>
      <c r="F1" s="112"/>
      <c r="G1" s="112"/>
      <c r="H1" s="112"/>
      <c r="I1" s="112"/>
      <c r="J1" s="112"/>
      <c r="K1" s="113"/>
    </row>
    <row r="2" spans="1:16" s="111" customFormat="1" ht="15" customHeight="1">
      <c r="D2" s="112"/>
      <c r="E2" s="112"/>
      <c r="F2" s="112"/>
      <c r="G2" s="112"/>
      <c r="H2" s="112"/>
      <c r="I2" s="112"/>
      <c r="J2" s="112"/>
      <c r="K2" s="113"/>
    </row>
    <row r="3" spans="1:16" s="111" customFormat="1" ht="15" customHeight="1">
      <c r="D3" s="112"/>
      <c r="E3" s="112"/>
      <c r="F3" s="112"/>
      <c r="G3" s="112"/>
      <c r="H3" s="112"/>
      <c r="I3" s="112"/>
      <c r="J3" s="112"/>
      <c r="K3" s="113"/>
    </row>
    <row r="4" spans="1:16" s="119" customFormat="1" ht="15" customHeight="1">
      <c r="A4" s="114"/>
      <c r="B4" s="115"/>
      <c r="D4" s="116"/>
      <c r="E4" s="116"/>
      <c r="F4" s="116"/>
      <c r="G4" s="116"/>
      <c r="H4" s="116"/>
      <c r="I4" s="116"/>
      <c r="J4" s="116"/>
      <c r="K4" s="117"/>
    </row>
    <row r="5" spans="1:16" s="111" customFormat="1" ht="15" customHeight="1">
      <c r="A5" s="759" t="s">
        <v>170</v>
      </c>
      <c r="B5" s="759"/>
      <c r="C5" s="759"/>
      <c r="D5" s="759"/>
      <c r="E5" s="759"/>
      <c r="F5" s="759"/>
      <c r="G5" s="759"/>
      <c r="H5" s="759"/>
      <c r="I5" s="759"/>
      <c r="J5" s="759"/>
      <c r="K5" s="120"/>
      <c r="L5" s="121"/>
      <c r="M5" s="121"/>
      <c r="N5" s="121"/>
      <c r="O5" s="121"/>
      <c r="P5" s="121"/>
    </row>
    <row r="6" spans="1:16" s="111" customFormat="1" ht="15" customHeight="1">
      <c r="A6" s="835" t="s">
        <v>138</v>
      </c>
      <c r="B6" s="835"/>
      <c r="C6" s="835"/>
      <c r="D6" s="835"/>
      <c r="E6" s="835"/>
      <c r="F6" s="835"/>
      <c r="G6" s="835"/>
      <c r="H6" s="835"/>
      <c r="I6" s="835"/>
      <c r="J6" s="835"/>
      <c r="K6" s="122"/>
      <c r="L6" s="121"/>
      <c r="M6" s="121"/>
      <c r="N6" s="121"/>
      <c r="O6" s="121"/>
      <c r="P6" s="121"/>
    </row>
    <row r="7" spans="1:16" s="111" customFormat="1" ht="15" customHeight="1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5"/>
      <c r="O7" s="278"/>
      <c r="P7" s="278"/>
    </row>
    <row r="8" spans="1:16" s="119" customFormat="1" ht="24.95" customHeight="1">
      <c r="A8" s="672"/>
      <c r="B8" s="836" t="s">
        <v>139</v>
      </c>
      <c r="C8" s="836"/>
      <c r="D8" s="836"/>
      <c r="E8" s="836"/>
      <c r="F8" s="836"/>
      <c r="G8" s="836"/>
      <c r="H8" s="674"/>
      <c r="I8" s="674"/>
      <c r="J8" s="674"/>
      <c r="K8" s="127" t="s">
        <v>161</v>
      </c>
      <c r="N8" s="278"/>
      <c r="O8" s="278"/>
      <c r="P8" s="278"/>
    </row>
    <row r="9" spans="1:16" s="119" customFormat="1" ht="24.95" customHeight="1">
      <c r="A9" s="672"/>
      <c r="B9" s="840">
        <v>2012</v>
      </c>
      <c r="C9" s="840">
        <v>2013</v>
      </c>
      <c r="D9" s="840">
        <v>2014</v>
      </c>
      <c r="E9" s="840">
        <v>2015</v>
      </c>
      <c r="F9" s="840">
        <v>2016</v>
      </c>
      <c r="G9" s="840">
        <v>2017</v>
      </c>
      <c r="H9" s="675"/>
      <c r="I9" s="772" t="s">
        <v>268</v>
      </c>
      <c r="J9" s="772"/>
      <c r="K9" s="127"/>
      <c r="N9" s="278"/>
      <c r="O9" s="278"/>
      <c r="P9" s="278"/>
    </row>
    <row r="10" spans="1:16" s="130" customFormat="1" ht="24.95" customHeight="1">
      <c r="A10" s="676"/>
      <c r="B10" s="840"/>
      <c r="C10" s="840"/>
      <c r="D10" s="840"/>
      <c r="E10" s="840"/>
      <c r="F10" s="840"/>
      <c r="G10" s="840"/>
      <c r="H10" s="675"/>
      <c r="I10" s="677" t="s">
        <v>140</v>
      </c>
      <c r="J10" s="677" t="s">
        <v>141</v>
      </c>
      <c r="K10" s="126"/>
      <c r="N10" s="831"/>
      <c r="O10" s="831"/>
      <c r="P10" s="831"/>
    </row>
    <row r="11" spans="1:16" s="130" customFormat="1" ht="90" customHeight="1">
      <c r="A11" s="678" t="s">
        <v>171</v>
      </c>
      <c r="B11" s="131">
        <v>1450045</v>
      </c>
      <c r="C11" s="131">
        <v>1477702</v>
      </c>
      <c r="D11" s="131">
        <v>1422011.4</v>
      </c>
      <c r="E11" s="131">
        <v>1430230.9999999998</v>
      </c>
      <c r="F11" s="131">
        <v>1521741.574</v>
      </c>
      <c r="G11" s="131">
        <v>1581332.3219999999</v>
      </c>
      <c r="H11" s="132"/>
      <c r="I11" s="133">
        <f>G11-F11</f>
        <v>59590.747999999905</v>
      </c>
      <c r="J11" s="134">
        <f>G11/F11-1</f>
        <v>3.9159571518678771E-2</v>
      </c>
      <c r="K11" s="126"/>
      <c r="N11" s="831"/>
      <c r="O11" s="831"/>
      <c r="P11" s="831"/>
    </row>
    <row r="12" spans="1:16" s="130" customFormat="1" ht="90" customHeight="1">
      <c r="A12" s="678" t="s">
        <v>172</v>
      </c>
      <c r="B12" s="131">
        <v>1457806</v>
      </c>
      <c r="C12" s="131">
        <v>1497810.8</v>
      </c>
      <c r="D12" s="131">
        <v>1425249.5</v>
      </c>
      <c r="E12" s="131">
        <v>1425327.2999999998</v>
      </c>
      <c r="F12" s="131">
        <v>1524483.65</v>
      </c>
      <c r="G12" s="131">
        <v>1587193.57</v>
      </c>
      <c r="H12" s="132"/>
      <c r="I12" s="133">
        <f>G12-F12</f>
        <v>62709.920000000158</v>
      </c>
      <c r="J12" s="134">
        <f>G12/F12-1</f>
        <v>4.1135186986098748E-2</v>
      </c>
      <c r="K12" s="169"/>
      <c r="N12" s="831"/>
      <c r="O12" s="831"/>
      <c r="P12" s="831"/>
    </row>
    <row r="13" spans="1:16" s="130" customFormat="1" ht="90" customHeight="1">
      <c r="A13" s="679" t="s">
        <v>173</v>
      </c>
      <c r="B13" s="680">
        <f t="shared" ref="B13:G13" si="0">IF(B12=0,0,(B11/B12)*100)</f>
        <v>99.467624635925489</v>
      </c>
      <c r="C13" s="680">
        <f t="shared" si="0"/>
        <v>98.657453932098761</v>
      </c>
      <c r="D13" s="680">
        <f t="shared" si="0"/>
        <v>99.772804691389112</v>
      </c>
      <c r="E13" s="680">
        <f t="shared" si="0"/>
        <v>100.34404027762605</v>
      </c>
      <c r="F13" s="680">
        <f t="shared" si="0"/>
        <v>99.820130835775117</v>
      </c>
      <c r="G13" s="680">
        <f t="shared" si="0"/>
        <v>99.630716245908175</v>
      </c>
      <c r="H13" s="681"/>
      <c r="I13" s="838">
        <f>G13-F13</f>
        <v>-0.18941458986694215</v>
      </c>
      <c r="J13" s="838"/>
      <c r="K13" s="138"/>
      <c r="L13" s="139"/>
      <c r="N13" s="831"/>
      <c r="O13" s="831"/>
      <c r="P13" s="831"/>
    </row>
    <row r="14" spans="1:16" ht="15" customHeight="1">
      <c r="A14" s="833"/>
      <c r="B14" s="833"/>
      <c r="C14" s="839"/>
      <c r="D14" s="839"/>
      <c r="E14" s="839"/>
      <c r="F14" s="839"/>
      <c r="G14" s="156"/>
      <c r="H14" s="280"/>
      <c r="I14" s="146"/>
      <c r="J14" s="146"/>
      <c r="K14" s="124"/>
      <c r="N14" s="831"/>
      <c r="O14" s="831"/>
      <c r="P14" s="831"/>
    </row>
    <row r="15" spans="1:16" ht="15" customHeight="1">
      <c r="A15" s="144"/>
      <c r="B15" s="144"/>
      <c r="C15" s="145"/>
      <c r="D15" s="145"/>
      <c r="E15" s="145"/>
      <c r="F15" s="145"/>
      <c r="G15" s="280"/>
      <c r="H15" s="145"/>
      <c r="I15" s="146"/>
      <c r="J15" s="146"/>
      <c r="K15" s="124"/>
      <c r="N15" s="831"/>
      <c r="O15" s="831"/>
      <c r="P15" s="831"/>
    </row>
    <row r="16" spans="1:16" ht="15" customHeight="1">
      <c r="A16" s="144"/>
      <c r="B16" s="144"/>
      <c r="C16" s="145"/>
      <c r="D16" s="145"/>
      <c r="E16" s="145"/>
      <c r="F16" s="145"/>
      <c r="G16" s="280"/>
      <c r="H16" s="145"/>
      <c r="I16" s="146"/>
      <c r="J16" s="146"/>
      <c r="K16" s="124"/>
      <c r="N16" s="831"/>
      <c r="O16" s="831"/>
      <c r="P16" s="831"/>
    </row>
    <row r="17" spans="1:35" ht="15" customHeight="1">
      <c r="A17" s="144"/>
      <c r="B17" s="144"/>
      <c r="C17" s="145"/>
      <c r="D17" s="145"/>
      <c r="E17" s="145"/>
      <c r="F17" s="145"/>
      <c r="G17" s="280"/>
      <c r="H17" s="145"/>
      <c r="I17" s="146"/>
      <c r="J17" s="146"/>
      <c r="K17" s="124"/>
      <c r="N17" s="831"/>
      <c r="O17" s="831"/>
      <c r="P17" s="831"/>
    </row>
    <row r="18" spans="1:35" ht="15" customHeight="1">
      <c r="A18" s="148"/>
      <c r="B18" s="148"/>
      <c r="C18" s="150"/>
      <c r="D18" s="149"/>
      <c r="E18" s="149"/>
      <c r="F18" s="150"/>
      <c r="G18" s="150"/>
      <c r="H18" s="150"/>
      <c r="I18" s="151"/>
      <c r="J18" s="151"/>
      <c r="K18" s="124"/>
      <c r="N18" s="831"/>
      <c r="O18" s="831"/>
      <c r="P18" s="831"/>
    </row>
    <row r="19" spans="1:35" ht="15" customHeight="1">
      <c r="A19" s="124"/>
      <c r="B19" s="124"/>
      <c r="C19" s="124"/>
      <c r="D19" s="124"/>
      <c r="E19" s="124"/>
      <c r="F19" s="124"/>
      <c r="G19" s="124"/>
      <c r="H19" s="124"/>
      <c r="I19" s="124"/>
      <c r="J19" s="124"/>
      <c r="K19" s="124"/>
    </row>
    <row r="20" spans="1:35" ht="15" customHeight="1">
      <c r="A20" s="124"/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N20" s="831"/>
      <c r="O20" s="831"/>
      <c r="P20" s="831"/>
    </row>
    <row r="21" spans="1:35" ht="15" customHeight="1">
      <c r="A21" s="124"/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N21" s="831"/>
      <c r="O21" s="831"/>
      <c r="P21" s="831"/>
    </row>
    <row r="22" spans="1:35" ht="15" customHeight="1">
      <c r="A22" s="124"/>
      <c r="B22" s="124"/>
      <c r="C22" s="124"/>
      <c r="D22" s="124"/>
      <c r="E22" s="124"/>
      <c r="F22" s="127"/>
      <c r="G22" s="127"/>
      <c r="H22" s="127"/>
      <c r="I22" s="127"/>
      <c r="J22" s="127"/>
      <c r="K22" s="127"/>
      <c r="L22" s="152"/>
      <c r="M22" s="152"/>
      <c r="N22" s="831"/>
      <c r="O22" s="831"/>
      <c r="P22" s="831"/>
      <c r="AF22" s="834"/>
      <c r="AG22" s="828"/>
      <c r="AH22" s="279"/>
      <c r="AI22" s="153"/>
    </row>
    <row r="23" spans="1:35" ht="15" customHeight="1">
      <c r="A23" s="124"/>
      <c r="B23" s="124"/>
      <c r="C23" s="124"/>
      <c r="D23" s="124"/>
      <c r="E23" s="124"/>
      <c r="F23" s="127"/>
      <c r="G23" s="127"/>
      <c r="H23" s="127"/>
      <c r="I23" s="127"/>
      <c r="J23" s="127"/>
      <c r="K23" s="127"/>
      <c r="L23" s="152"/>
      <c r="M23" s="152"/>
      <c r="N23" s="831"/>
      <c r="O23" s="831"/>
      <c r="P23" s="831"/>
      <c r="Q23" s="152"/>
      <c r="AF23" s="834"/>
      <c r="AG23" s="829"/>
      <c r="AH23" s="279"/>
      <c r="AI23" s="153"/>
    </row>
    <row r="24" spans="1:35" ht="15" customHeight="1">
      <c r="A24" s="124"/>
      <c r="B24" s="124"/>
      <c r="C24" s="124"/>
      <c r="D24" s="124"/>
      <c r="E24" s="124"/>
      <c r="F24" s="127"/>
      <c r="G24" s="127"/>
      <c r="H24" s="127"/>
      <c r="I24" s="127"/>
      <c r="J24" s="127"/>
      <c r="K24" s="127"/>
      <c r="L24" s="152"/>
      <c r="M24" s="152"/>
      <c r="N24" s="831"/>
      <c r="O24" s="831"/>
      <c r="P24" s="831"/>
      <c r="Q24" s="152"/>
      <c r="AF24" s="834"/>
      <c r="AG24" s="829"/>
      <c r="AH24" s="279"/>
      <c r="AI24" s="153"/>
    </row>
    <row r="25" spans="1:35" ht="15" customHeight="1">
      <c r="A25" s="124"/>
      <c r="B25" s="124"/>
      <c r="C25" s="124"/>
      <c r="D25" s="124"/>
      <c r="E25" s="124"/>
      <c r="F25" s="127"/>
      <c r="G25" s="127"/>
      <c r="H25" s="127"/>
      <c r="I25" s="127"/>
      <c r="J25" s="127"/>
      <c r="K25" s="127"/>
      <c r="L25" s="152"/>
      <c r="M25" s="152"/>
      <c r="N25" s="152"/>
      <c r="O25" s="152"/>
      <c r="P25" s="152"/>
      <c r="Q25" s="152"/>
      <c r="AF25" s="834"/>
      <c r="AG25" s="830"/>
      <c r="AH25" s="279"/>
      <c r="AI25" s="154"/>
    </row>
    <row r="26" spans="1:35" ht="15" customHeight="1">
      <c r="A26" s="124"/>
      <c r="B26" s="124"/>
      <c r="C26" s="124"/>
      <c r="D26" s="124"/>
      <c r="E26" s="124"/>
      <c r="F26" s="127"/>
      <c r="G26" s="127"/>
      <c r="H26" s="127"/>
      <c r="I26" s="127"/>
      <c r="J26" s="127"/>
      <c r="K26" s="127"/>
      <c r="L26" s="152"/>
      <c r="M26" s="152"/>
      <c r="N26" s="152"/>
      <c r="O26" s="152"/>
      <c r="P26" s="152"/>
      <c r="Q26" s="152"/>
      <c r="AF26" s="834"/>
      <c r="AG26" s="276"/>
      <c r="AH26" s="279"/>
      <c r="AI26" s="153"/>
    </row>
    <row r="27" spans="1:35" ht="15" customHeight="1">
      <c r="A27" s="124"/>
      <c r="B27" s="124"/>
      <c r="C27" s="124"/>
      <c r="D27" s="124"/>
      <c r="E27" s="124"/>
      <c r="F27" s="124"/>
      <c r="G27" s="124"/>
      <c r="H27" s="124"/>
      <c r="I27" s="124"/>
      <c r="J27" s="124"/>
      <c r="K27" s="124"/>
    </row>
    <row r="28" spans="1:35" ht="15" customHeight="1">
      <c r="A28" s="124"/>
      <c r="B28" s="124"/>
      <c r="C28" s="124"/>
      <c r="D28" s="124"/>
      <c r="E28" s="124"/>
      <c r="F28" s="124"/>
      <c r="G28" s="124"/>
      <c r="H28" s="124"/>
      <c r="I28" s="124"/>
      <c r="J28" s="124"/>
      <c r="K28" s="124"/>
    </row>
    <row r="29" spans="1:35" ht="15" customHeight="1">
      <c r="A29" s="124"/>
      <c r="B29" s="124"/>
      <c r="C29" s="124"/>
      <c r="D29" s="124"/>
      <c r="E29" s="124"/>
      <c r="F29" s="124"/>
      <c r="G29" s="124"/>
      <c r="H29" s="124"/>
      <c r="I29" s="124"/>
      <c r="J29" s="124"/>
      <c r="K29" s="124"/>
    </row>
    <row r="30" spans="1:35" ht="15" customHeight="1">
      <c r="A30" s="124"/>
      <c r="B30" s="124"/>
      <c r="C30" s="124"/>
      <c r="D30" s="124"/>
      <c r="E30" s="124"/>
      <c r="F30" s="124"/>
      <c r="G30" s="124"/>
      <c r="H30" s="124"/>
      <c r="I30" s="124"/>
      <c r="J30" s="124"/>
      <c r="K30" s="124"/>
    </row>
    <row r="31" spans="1:35" ht="15" customHeight="1">
      <c r="A31" s="124"/>
      <c r="B31" s="124"/>
      <c r="C31" s="124"/>
      <c r="D31" s="124"/>
      <c r="E31" s="124"/>
      <c r="F31" s="124"/>
      <c r="G31" s="124"/>
      <c r="H31" s="124"/>
      <c r="I31" s="124"/>
      <c r="J31" s="124"/>
      <c r="K31" s="124"/>
    </row>
    <row r="32" spans="1:35" ht="15">
      <c r="A32" s="479" t="s">
        <v>410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</row>
    <row r="33" spans="1:11" ht="15">
      <c r="A33" s="124"/>
      <c r="B33" s="124"/>
      <c r="C33" s="124"/>
      <c r="D33" s="124"/>
      <c r="E33" s="124"/>
      <c r="F33" s="124"/>
      <c r="G33" s="124"/>
      <c r="H33" s="124"/>
      <c r="I33" s="124"/>
      <c r="J33" s="124"/>
      <c r="K33" s="124"/>
    </row>
    <row r="34" spans="1:11" ht="15">
      <c r="A34" s="124"/>
      <c r="B34" s="124"/>
      <c r="C34" s="124"/>
      <c r="D34" s="124"/>
      <c r="E34" s="124"/>
      <c r="F34" s="124"/>
      <c r="G34" s="124"/>
      <c r="H34" s="124"/>
      <c r="I34" s="124"/>
      <c r="J34" s="124"/>
      <c r="K34" s="124"/>
    </row>
    <row r="35" spans="1:11" ht="15">
      <c r="A35" s="124"/>
      <c r="B35" s="124"/>
      <c r="C35" s="124"/>
      <c r="D35" s="124"/>
      <c r="E35" s="124"/>
      <c r="F35" s="124"/>
      <c r="G35" s="124"/>
      <c r="H35" s="124"/>
      <c r="I35" s="124"/>
      <c r="J35" s="124"/>
      <c r="K35" s="124"/>
    </row>
    <row r="36" spans="1:11" ht="15">
      <c r="A36" s="124"/>
      <c r="B36" s="124"/>
      <c r="C36" s="124"/>
      <c r="D36" s="124"/>
      <c r="E36" s="124"/>
      <c r="F36" s="124"/>
      <c r="G36" s="124"/>
      <c r="H36" s="124"/>
      <c r="I36" s="124"/>
      <c r="J36" s="124"/>
      <c r="K36" s="124"/>
    </row>
    <row r="37" spans="1:11" ht="15">
      <c r="A37" s="124"/>
      <c r="B37" s="124"/>
      <c r="C37" s="124"/>
      <c r="D37" s="124"/>
      <c r="E37" s="124"/>
      <c r="F37" s="124"/>
      <c r="G37" s="124"/>
      <c r="H37" s="124"/>
      <c r="I37" s="124"/>
      <c r="J37" s="124"/>
      <c r="K37" s="124"/>
    </row>
    <row r="38" spans="1:11" ht="15">
      <c r="A38" s="124"/>
      <c r="B38" s="124"/>
      <c r="C38" s="124"/>
      <c r="D38" s="124"/>
      <c r="E38" s="124"/>
      <c r="F38" s="124"/>
      <c r="G38" s="124"/>
      <c r="H38" s="124"/>
      <c r="I38" s="124"/>
      <c r="J38" s="124"/>
      <c r="K38" s="124"/>
    </row>
    <row r="39" spans="1:11" ht="15">
      <c r="A39" s="124"/>
      <c r="B39" s="124"/>
      <c r="C39" s="124"/>
      <c r="D39" s="124"/>
      <c r="E39" s="124"/>
      <c r="F39" s="124"/>
      <c r="G39" s="124"/>
      <c r="H39" s="124"/>
      <c r="I39" s="124"/>
      <c r="J39" s="124"/>
      <c r="K39" s="124"/>
    </row>
    <row r="40" spans="1:11" ht="15">
      <c r="A40" s="124"/>
      <c r="B40" s="124"/>
      <c r="C40" s="124"/>
      <c r="D40" s="124"/>
      <c r="E40" s="124"/>
      <c r="F40" s="124"/>
      <c r="G40" s="124"/>
      <c r="H40" s="124"/>
      <c r="I40" s="124"/>
      <c r="J40" s="124"/>
      <c r="K40" s="124"/>
    </row>
    <row r="41" spans="1:11" ht="15">
      <c r="A41" s="124"/>
      <c r="B41" s="124"/>
      <c r="C41" s="124"/>
      <c r="D41" s="124"/>
      <c r="E41" s="124"/>
      <c r="F41" s="124"/>
      <c r="G41" s="124"/>
      <c r="H41" s="124"/>
      <c r="I41" s="124"/>
      <c r="J41" s="124"/>
      <c r="K41" s="124"/>
    </row>
    <row r="42" spans="1:11" ht="15">
      <c r="A42" s="124"/>
      <c r="B42" s="124"/>
      <c r="C42" s="124"/>
      <c r="D42" s="124"/>
      <c r="E42" s="124"/>
      <c r="F42" s="124"/>
      <c r="G42" s="124"/>
      <c r="H42" s="124"/>
      <c r="I42" s="124"/>
      <c r="J42" s="124"/>
      <c r="K42" s="124"/>
    </row>
    <row r="43" spans="1:11" ht="15">
      <c r="A43" s="124"/>
      <c r="B43" s="124"/>
      <c r="C43" s="124"/>
      <c r="D43" s="124"/>
      <c r="E43" s="124"/>
      <c r="F43" s="124"/>
      <c r="G43" s="124"/>
      <c r="H43" s="124"/>
      <c r="I43" s="124"/>
      <c r="J43" s="124"/>
      <c r="K43" s="124"/>
    </row>
    <row r="44" spans="1:11" ht="15">
      <c r="A44" s="124"/>
      <c r="B44" s="124"/>
      <c r="C44" s="124"/>
      <c r="D44" s="124"/>
      <c r="E44" s="124"/>
      <c r="F44" s="124"/>
      <c r="G44" s="124"/>
      <c r="H44" s="124"/>
      <c r="I44" s="124"/>
      <c r="J44" s="124"/>
      <c r="K44" s="124"/>
    </row>
    <row r="45" spans="1:11" ht="15">
      <c r="A45" s="124"/>
      <c r="B45" s="124"/>
      <c r="C45" s="124"/>
      <c r="D45" s="124"/>
      <c r="E45" s="124"/>
      <c r="F45" s="124"/>
      <c r="G45" s="124"/>
      <c r="H45" s="124"/>
      <c r="I45" s="124"/>
      <c r="J45" s="124"/>
      <c r="K45" s="124"/>
    </row>
    <row r="46" spans="1:11" ht="15">
      <c r="A46" s="124"/>
      <c r="B46" s="124"/>
      <c r="C46" s="124"/>
      <c r="D46" s="124"/>
      <c r="E46" s="124"/>
      <c r="F46" s="124"/>
      <c r="G46" s="124"/>
      <c r="H46" s="124"/>
      <c r="I46" s="124"/>
      <c r="J46" s="124"/>
      <c r="K46" s="124"/>
    </row>
    <row r="47" spans="1:11" ht="15">
      <c r="A47" s="124"/>
      <c r="B47" s="124"/>
      <c r="C47" s="124"/>
      <c r="D47" s="124"/>
      <c r="E47" s="124"/>
      <c r="F47" s="124"/>
      <c r="G47" s="124"/>
      <c r="H47" s="124"/>
      <c r="I47" s="124"/>
      <c r="J47" s="124"/>
      <c r="K47" s="124"/>
    </row>
    <row r="48" spans="1:11" ht="15">
      <c r="A48" s="124"/>
      <c r="B48" s="124"/>
      <c r="C48" s="124"/>
      <c r="D48" s="124"/>
      <c r="E48" s="124"/>
      <c r="F48" s="124"/>
      <c r="G48" s="124"/>
      <c r="H48" s="124"/>
      <c r="I48" s="124"/>
      <c r="J48" s="124"/>
      <c r="K48" s="124"/>
    </row>
    <row r="49" spans="1:11" ht="15">
      <c r="A49" s="124"/>
      <c r="B49" s="124"/>
      <c r="C49" s="124"/>
      <c r="D49" s="124"/>
      <c r="E49" s="124"/>
      <c r="F49" s="124"/>
      <c r="G49" s="124"/>
      <c r="H49" s="124"/>
      <c r="I49" s="124"/>
      <c r="J49" s="124"/>
      <c r="K49" s="124"/>
    </row>
    <row r="50" spans="1:11" ht="15">
      <c r="A50" s="124"/>
      <c r="B50" s="124"/>
      <c r="C50" s="124"/>
      <c r="D50" s="124"/>
      <c r="E50" s="124"/>
      <c r="F50" s="124"/>
      <c r="G50" s="124"/>
      <c r="H50" s="124"/>
      <c r="I50" s="124"/>
      <c r="J50" s="124"/>
      <c r="K50" s="124"/>
    </row>
    <row r="51" spans="1:11" ht="15">
      <c r="A51" s="124"/>
      <c r="B51" s="124"/>
      <c r="C51" s="124"/>
      <c r="D51" s="124"/>
      <c r="E51" s="124"/>
      <c r="F51" s="124"/>
      <c r="G51" s="124"/>
      <c r="H51" s="124"/>
      <c r="I51" s="124"/>
      <c r="J51" s="124"/>
      <c r="K51" s="124"/>
    </row>
    <row r="52" spans="1:11" ht="15">
      <c r="A52" s="124"/>
      <c r="B52" s="124"/>
      <c r="C52" s="124"/>
      <c r="D52" s="124"/>
      <c r="E52" s="124"/>
      <c r="F52" s="124"/>
      <c r="G52" s="124"/>
      <c r="H52" s="124"/>
      <c r="I52" s="124"/>
      <c r="J52" s="124"/>
      <c r="K52" s="124"/>
    </row>
    <row r="53" spans="1:11" ht="15">
      <c r="A53" s="124"/>
      <c r="B53" s="124"/>
      <c r="C53" s="124"/>
      <c r="D53" s="124"/>
      <c r="E53" s="124"/>
      <c r="F53" s="124"/>
      <c r="G53" s="124"/>
      <c r="H53" s="124"/>
      <c r="I53" s="124"/>
      <c r="J53" s="124"/>
      <c r="K53" s="124"/>
    </row>
    <row r="54" spans="1:11" ht="15">
      <c r="A54" s="124"/>
      <c r="B54" s="124"/>
      <c r="C54" s="124"/>
      <c r="D54" s="124"/>
      <c r="E54" s="124"/>
      <c r="F54" s="124"/>
      <c r="G54" s="124"/>
      <c r="H54" s="124"/>
      <c r="I54" s="124"/>
      <c r="J54" s="124"/>
      <c r="K54" s="124"/>
    </row>
    <row r="55" spans="1:11" ht="15">
      <c r="A55" s="124"/>
      <c r="B55" s="124"/>
      <c r="C55" s="124"/>
      <c r="D55" s="124"/>
      <c r="E55" s="124"/>
      <c r="F55" s="124"/>
      <c r="G55" s="124"/>
      <c r="H55" s="124"/>
      <c r="I55" s="124"/>
      <c r="J55" s="124"/>
      <c r="K55" s="124"/>
    </row>
    <row r="56" spans="1:11" ht="15">
      <c r="A56" s="124"/>
      <c r="B56" s="124"/>
      <c r="C56" s="124"/>
      <c r="D56" s="124"/>
      <c r="E56" s="124"/>
      <c r="F56" s="124"/>
      <c r="G56" s="124"/>
      <c r="H56" s="124"/>
      <c r="I56" s="124"/>
      <c r="J56" s="124"/>
      <c r="K56" s="124"/>
    </row>
    <row r="57" spans="1:11" ht="15">
      <c r="A57" s="124"/>
      <c r="B57" s="124"/>
      <c r="C57" s="124"/>
      <c r="D57" s="124"/>
      <c r="E57" s="124"/>
      <c r="F57" s="124"/>
      <c r="G57" s="124"/>
      <c r="H57" s="124"/>
      <c r="I57" s="124"/>
      <c r="J57" s="124"/>
      <c r="K57" s="124"/>
    </row>
    <row r="58" spans="1:11" ht="15">
      <c r="A58" s="124"/>
      <c r="B58" s="124"/>
      <c r="C58" s="124"/>
      <c r="D58" s="124"/>
      <c r="E58" s="124"/>
      <c r="F58" s="124"/>
      <c r="G58" s="124"/>
      <c r="H58" s="124"/>
      <c r="I58" s="124"/>
      <c r="J58" s="124"/>
      <c r="K58" s="124"/>
    </row>
    <row r="59" spans="1:11" ht="15">
      <c r="A59" s="124"/>
      <c r="B59" s="124"/>
      <c r="C59" s="124"/>
      <c r="D59" s="124"/>
      <c r="E59" s="124"/>
      <c r="F59" s="124"/>
      <c r="G59" s="124"/>
      <c r="H59" s="124"/>
      <c r="I59" s="124"/>
      <c r="J59" s="124"/>
      <c r="K59" s="124"/>
    </row>
    <row r="60" spans="1:11" ht="15">
      <c r="A60" s="124"/>
      <c r="B60" s="124"/>
      <c r="C60" s="124"/>
      <c r="D60" s="124"/>
      <c r="E60" s="124"/>
      <c r="F60" s="124"/>
      <c r="G60" s="124"/>
      <c r="H60" s="124"/>
      <c r="I60" s="124"/>
      <c r="J60" s="124"/>
      <c r="K60" s="124"/>
    </row>
    <row r="61" spans="1:11" ht="15">
      <c r="A61" s="124"/>
      <c r="B61" s="124"/>
      <c r="C61" s="124"/>
      <c r="D61" s="124"/>
      <c r="E61" s="124"/>
      <c r="F61" s="124"/>
      <c r="G61" s="124"/>
      <c r="H61" s="124"/>
      <c r="I61" s="124"/>
      <c r="J61" s="124"/>
      <c r="K61" s="124"/>
    </row>
    <row r="62" spans="1:11" ht="15">
      <c r="A62" s="124"/>
      <c r="B62" s="124"/>
      <c r="C62" s="124"/>
      <c r="D62" s="124"/>
      <c r="E62" s="124"/>
      <c r="F62" s="124"/>
      <c r="G62" s="124"/>
      <c r="H62" s="124"/>
      <c r="I62" s="124"/>
      <c r="J62" s="124"/>
      <c r="K62" s="124"/>
    </row>
    <row r="63" spans="1:11" ht="15">
      <c r="A63" s="124"/>
      <c r="B63" s="124"/>
      <c r="C63" s="124"/>
      <c r="D63" s="124"/>
      <c r="E63" s="124"/>
      <c r="F63" s="124"/>
      <c r="G63" s="124"/>
      <c r="H63" s="124"/>
      <c r="I63" s="124"/>
      <c r="J63" s="124"/>
      <c r="K63" s="124"/>
    </row>
    <row r="64" spans="1:11" ht="15">
      <c r="A64" s="124"/>
      <c r="B64" s="124"/>
      <c r="C64" s="124"/>
      <c r="D64" s="124"/>
      <c r="E64" s="124"/>
      <c r="F64" s="124"/>
      <c r="G64" s="124"/>
      <c r="H64" s="124"/>
      <c r="I64" s="124"/>
      <c r="J64" s="124"/>
      <c r="K64" s="124"/>
    </row>
    <row r="65" spans="1:11" ht="15">
      <c r="A65" s="124"/>
      <c r="B65" s="124"/>
      <c r="C65" s="124"/>
      <c r="D65" s="124"/>
      <c r="E65" s="124"/>
      <c r="F65" s="124"/>
      <c r="G65" s="124"/>
      <c r="H65" s="124"/>
      <c r="I65" s="124"/>
      <c r="J65" s="124"/>
      <c r="K65" s="124"/>
    </row>
    <row r="66" spans="1:11" ht="15">
      <c r="A66" s="124"/>
      <c r="B66" s="124"/>
      <c r="C66" s="124"/>
      <c r="D66" s="124"/>
      <c r="E66" s="124"/>
      <c r="F66" s="124"/>
      <c r="G66" s="124"/>
      <c r="H66" s="124"/>
      <c r="I66" s="124"/>
      <c r="J66" s="124"/>
      <c r="K66" s="124"/>
    </row>
    <row r="67" spans="1:11" ht="15">
      <c r="A67" s="124"/>
      <c r="B67" s="124"/>
      <c r="C67" s="124"/>
      <c r="D67" s="124"/>
      <c r="E67" s="124"/>
      <c r="F67" s="124"/>
      <c r="G67" s="124"/>
      <c r="H67" s="124"/>
      <c r="I67" s="124"/>
      <c r="J67" s="124"/>
      <c r="K67" s="124"/>
    </row>
    <row r="68" spans="1:11" ht="15">
      <c r="A68" s="124"/>
      <c r="B68" s="124"/>
      <c r="C68" s="124"/>
      <c r="D68" s="124"/>
      <c r="E68" s="124"/>
      <c r="F68" s="124"/>
      <c r="G68" s="124"/>
      <c r="H68" s="124"/>
      <c r="I68" s="124"/>
      <c r="J68" s="124"/>
      <c r="K68" s="124"/>
    </row>
    <row r="69" spans="1:11" ht="15">
      <c r="A69" s="124"/>
      <c r="B69" s="124"/>
      <c r="C69" s="124"/>
      <c r="D69" s="124"/>
      <c r="E69" s="124"/>
      <c r="F69" s="124"/>
      <c r="G69" s="124"/>
      <c r="H69" s="124"/>
      <c r="I69" s="124"/>
      <c r="J69" s="124"/>
      <c r="K69" s="124"/>
    </row>
    <row r="70" spans="1:11" ht="15">
      <c r="A70" s="124"/>
      <c r="B70" s="124"/>
      <c r="C70" s="124"/>
      <c r="D70" s="124"/>
      <c r="E70" s="124"/>
      <c r="F70" s="124"/>
      <c r="G70" s="124"/>
      <c r="H70" s="124"/>
      <c r="I70" s="124"/>
      <c r="J70" s="124"/>
      <c r="K70" s="124"/>
    </row>
    <row r="71" spans="1:11" ht="15">
      <c r="A71" s="124"/>
      <c r="B71" s="124"/>
      <c r="C71" s="124"/>
      <c r="D71" s="124"/>
      <c r="E71" s="124"/>
      <c r="F71" s="124"/>
      <c r="G71" s="124"/>
      <c r="H71" s="124"/>
      <c r="I71" s="124"/>
      <c r="J71" s="124"/>
      <c r="K71" s="124"/>
    </row>
    <row r="72" spans="1:11" ht="15">
      <c r="A72" s="124"/>
      <c r="B72" s="124"/>
      <c r="C72" s="124"/>
      <c r="D72" s="124"/>
      <c r="E72" s="124"/>
      <c r="F72" s="124"/>
      <c r="G72" s="124"/>
      <c r="H72" s="124"/>
      <c r="I72" s="124"/>
      <c r="J72" s="124"/>
      <c r="K72" s="124"/>
    </row>
    <row r="73" spans="1:11" ht="15">
      <c r="A73" s="124"/>
      <c r="B73" s="124"/>
      <c r="C73" s="124"/>
      <c r="D73" s="124"/>
      <c r="E73" s="124"/>
      <c r="F73" s="124"/>
      <c r="G73" s="124"/>
      <c r="H73" s="124"/>
      <c r="I73" s="124"/>
      <c r="J73" s="124"/>
      <c r="K73" s="124"/>
    </row>
    <row r="74" spans="1:11" ht="15">
      <c r="A74" s="124"/>
      <c r="B74" s="124"/>
      <c r="C74" s="124"/>
      <c r="D74" s="124"/>
      <c r="E74" s="124"/>
      <c r="F74" s="124"/>
      <c r="G74" s="124"/>
      <c r="H74" s="124"/>
      <c r="I74" s="124"/>
      <c r="J74" s="124"/>
      <c r="K74" s="124"/>
    </row>
    <row r="75" spans="1:11" ht="15">
      <c r="A75" s="124"/>
      <c r="B75" s="124"/>
      <c r="C75" s="124"/>
      <c r="D75" s="124"/>
      <c r="E75" s="124"/>
      <c r="F75" s="124"/>
      <c r="G75" s="124"/>
      <c r="H75" s="124"/>
      <c r="I75" s="124"/>
      <c r="J75" s="124"/>
      <c r="K75" s="124"/>
    </row>
    <row r="76" spans="1:11" ht="15">
      <c r="A76" s="124"/>
      <c r="B76" s="124"/>
      <c r="C76" s="124"/>
      <c r="D76" s="124"/>
      <c r="E76" s="124"/>
      <c r="F76" s="124"/>
      <c r="G76" s="124"/>
      <c r="H76" s="124"/>
      <c r="I76" s="124"/>
      <c r="J76" s="124"/>
      <c r="K76" s="124"/>
    </row>
    <row r="77" spans="1:11" ht="15">
      <c r="A77" s="124"/>
      <c r="B77" s="124"/>
      <c r="C77" s="124"/>
      <c r="D77" s="124"/>
      <c r="E77" s="124"/>
      <c r="F77" s="124"/>
      <c r="G77" s="124"/>
      <c r="H77" s="124"/>
      <c r="I77" s="124"/>
      <c r="J77" s="124"/>
      <c r="K77" s="124"/>
    </row>
    <row r="78" spans="1:11" ht="15">
      <c r="A78" s="124"/>
      <c r="B78" s="124"/>
      <c r="C78" s="124"/>
      <c r="D78" s="124"/>
      <c r="E78" s="124"/>
      <c r="F78" s="124"/>
      <c r="G78" s="124"/>
      <c r="H78" s="124"/>
      <c r="I78" s="124"/>
      <c r="J78" s="124"/>
      <c r="K78" s="124"/>
    </row>
    <row r="79" spans="1:11" ht="15">
      <c r="A79" s="124"/>
      <c r="B79" s="124"/>
      <c r="C79" s="124"/>
      <c r="D79" s="124"/>
      <c r="E79" s="124"/>
      <c r="F79" s="124"/>
      <c r="G79" s="124"/>
      <c r="H79" s="124"/>
      <c r="I79" s="124"/>
      <c r="J79" s="124"/>
      <c r="K79" s="124"/>
    </row>
    <row r="80" spans="1:11" ht="15">
      <c r="A80" s="124"/>
      <c r="B80" s="124"/>
      <c r="C80" s="124"/>
      <c r="D80" s="124"/>
      <c r="E80" s="124"/>
      <c r="F80" s="124"/>
      <c r="G80" s="124"/>
      <c r="H80" s="124"/>
      <c r="I80" s="124"/>
      <c r="J80" s="124"/>
      <c r="K80" s="124"/>
    </row>
    <row r="81" spans="1:11" ht="15">
      <c r="A81" s="124"/>
      <c r="B81" s="124"/>
      <c r="C81" s="124"/>
      <c r="D81" s="124"/>
      <c r="E81" s="124"/>
      <c r="F81" s="124"/>
      <c r="G81" s="124"/>
      <c r="H81" s="124"/>
      <c r="I81" s="124"/>
      <c r="J81" s="124"/>
      <c r="K81" s="124"/>
    </row>
    <row r="82" spans="1:11" ht="15">
      <c r="A82" s="124"/>
      <c r="B82" s="124"/>
      <c r="C82" s="124"/>
      <c r="D82" s="124"/>
      <c r="E82" s="124"/>
      <c r="F82" s="124"/>
      <c r="G82" s="124"/>
      <c r="H82" s="124"/>
      <c r="I82" s="124"/>
      <c r="J82" s="124"/>
      <c r="K82" s="124"/>
    </row>
    <row r="83" spans="1:11" ht="15">
      <c r="A83" s="124"/>
      <c r="B83" s="124"/>
      <c r="C83" s="124"/>
      <c r="D83" s="124"/>
      <c r="E83" s="124"/>
      <c r="F83" s="124"/>
      <c r="G83" s="124"/>
      <c r="H83" s="124"/>
      <c r="I83" s="124"/>
      <c r="J83" s="124"/>
      <c r="K83" s="124"/>
    </row>
    <row r="84" spans="1:11" ht="15">
      <c r="A84" s="124"/>
      <c r="B84" s="124"/>
      <c r="C84" s="124"/>
      <c r="D84" s="124"/>
      <c r="E84" s="124"/>
      <c r="F84" s="124"/>
      <c r="G84" s="124"/>
      <c r="H84" s="124"/>
      <c r="I84" s="124"/>
      <c r="J84" s="124"/>
      <c r="K84" s="124"/>
    </row>
    <row r="85" spans="1:11" ht="15">
      <c r="A85" s="124"/>
      <c r="B85" s="124"/>
      <c r="C85" s="124"/>
      <c r="D85" s="124"/>
      <c r="E85" s="124"/>
      <c r="F85" s="124"/>
      <c r="G85" s="124"/>
      <c r="H85" s="124"/>
      <c r="I85" s="124"/>
      <c r="J85" s="124"/>
      <c r="K85" s="124"/>
    </row>
    <row r="86" spans="1:11" ht="15">
      <c r="A86" s="124"/>
      <c r="B86" s="124"/>
      <c r="C86" s="124"/>
      <c r="D86" s="124"/>
      <c r="E86" s="124"/>
      <c r="F86" s="124"/>
      <c r="G86" s="124"/>
      <c r="H86" s="124"/>
      <c r="I86" s="124"/>
      <c r="J86" s="124"/>
      <c r="K86" s="124"/>
    </row>
    <row r="87" spans="1:11" ht="15">
      <c r="A87" s="124"/>
      <c r="B87" s="124"/>
      <c r="C87" s="124"/>
      <c r="D87" s="124"/>
      <c r="E87" s="124"/>
      <c r="F87" s="124"/>
      <c r="G87" s="124"/>
      <c r="H87" s="124"/>
      <c r="I87" s="124"/>
      <c r="J87" s="124"/>
      <c r="K87" s="124"/>
    </row>
    <row r="88" spans="1:11" ht="15">
      <c r="A88" s="124"/>
      <c r="B88" s="124"/>
      <c r="C88" s="124"/>
      <c r="D88" s="124"/>
      <c r="E88" s="124"/>
      <c r="F88" s="124"/>
      <c r="G88" s="124"/>
      <c r="H88" s="124"/>
      <c r="I88" s="124"/>
      <c r="J88" s="124"/>
      <c r="K88" s="124"/>
    </row>
    <row r="89" spans="1:11" ht="15">
      <c r="A89" s="124"/>
      <c r="B89" s="124"/>
      <c r="C89" s="124"/>
      <c r="D89" s="124"/>
      <c r="E89" s="124"/>
      <c r="F89" s="124"/>
      <c r="G89" s="124"/>
      <c r="H89" s="124"/>
      <c r="I89" s="124"/>
      <c r="J89" s="124"/>
      <c r="K89" s="124"/>
    </row>
    <row r="90" spans="1:11" ht="15">
      <c r="A90" s="124"/>
      <c r="B90" s="124"/>
      <c r="C90" s="124"/>
      <c r="D90" s="124"/>
      <c r="E90" s="124"/>
      <c r="F90" s="124"/>
      <c r="G90" s="124"/>
      <c r="H90" s="124"/>
      <c r="I90" s="124"/>
      <c r="J90" s="124"/>
      <c r="K90" s="124"/>
    </row>
    <row r="91" spans="1:11" ht="15">
      <c r="A91" s="124"/>
      <c r="B91" s="124"/>
      <c r="C91" s="124"/>
      <c r="D91" s="124"/>
      <c r="E91" s="124"/>
      <c r="F91" s="124"/>
      <c r="G91" s="124"/>
      <c r="H91" s="124"/>
      <c r="I91" s="124"/>
      <c r="J91" s="124"/>
      <c r="K91" s="124"/>
    </row>
    <row r="92" spans="1:11" ht="15">
      <c r="A92" s="124"/>
      <c r="B92" s="124"/>
      <c r="C92" s="124"/>
      <c r="D92" s="124"/>
      <c r="E92" s="124"/>
      <c r="F92" s="124"/>
      <c r="G92" s="124"/>
      <c r="H92" s="124"/>
      <c r="I92" s="124"/>
      <c r="J92" s="124"/>
      <c r="K92" s="124"/>
    </row>
    <row r="93" spans="1:11" ht="15">
      <c r="A93" s="124"/>
      <c r="B93" s="124"/>
      <c r="C93" s="124"/>
      <c r="D93" s="124"/>
      <c r="E93" s="124"/>
      <c r="F93" s="124"/>
      <c r="G93" s="124"/>
      <c r="H93" s="124"/>
      <c r="I93" s="124"/>
      <c r="J93" s="124"/>
      <c r="K93" s="124"/>
    </row>
    <row r="94" spans="1:11" ht="15">
      <c r="A94" s="124"/>
      <c r="B94" s="124"/>
      <c r="C94" s="124"/>
      <c r="D94" s="124"/>
      <c r="E94" s="124"/>
      <c r="F94" s="124"/>
      <c r="G94" s="124"/>
      <c r="H94" s="124"/>
      <c r="I94" s="124"/>
      <c r="J94" s="124"/>
      <c r="K94" s="124"/>
    </row>
    <row r="95" spans="1:11" ht="15">
      <c r="A95" s="124"/>
      <c r="B95" s="124"/>
      <c r="C95" s="124"/>
      <c r="D95" s="124"/>
      <c r="E95" s="124"/>
      <c r="F95" s="124"/>
      <c r="G95" s="124"/>
      <c r="H95" s="124"/>
      <c r="I95" s="124"/>
      <c r="J95" s="124"/>
      <c r="K95" s="124"/>
    </row>
    <row r="96" spans="1:11" ht="15">
      <c r="A96" s="124"/>
      <c r="B96" s="124"/>
      <c r="C96" s="124"/>
      <c r="D96" s="124"/>
      <c r="E96" s="124"/>
      <c r="F96" s="124"/>
      <c r="G96" s="124"/>
      <c r="H96" s="124"/>
      <c r="I96" s="124"/>
      <c r="J96" s="124"/>
      <c r="K96" s="124"/>
    </row>
    <row r="97" spans="1:11" ht="15">
      <c r="A97" s="124"/>
      <c r="B97" s="124"/>
      <c r="C97" s="124"/>
      <c r="D97" s="124"/>
      <c r="E97" s="124"/>
      <c r="F97" s="124"/>
      <c r="G97" s="124"/>
      <c r="H97" s="124"/>
      <c r="I97" s="124"/>
      <c r="J97" s="124"/>
      <c r="K97" s="124"/>
    </row>
    <row r="98" spans="1:11" ht="15">
      <c r="A98" s="124"/>
      <c r="B98" s="124"/>
      <c r="C98" s="124"/>
      <c r="D98" s="124"/>
      <c r="E98" s="124"/>
      <c r="F98" s="124"/>
      <c r="G98" s="124"/>
      <c r="H98" s="124"/>
      <c r="I98" s="124"/>
      <c r="J98" s="124"/>
      <c r="K98" s="124"/>
    </row>
    <row r="99" spans="1:11" ht="15">
      <c r="A99" s="124"/>
      <c r="B99" s="124"/>
      <c r="C99" s="124"/>
      <c r="D99" s="124"/>
      <c r="E99" s="124"/>
      <c r="F99" s="124"/>
      <c r="G99" s="124"/>
      <c r="H99" s="124"/>
      <c r="I99" s="124"/>
      <c r="J99" s="124"/>
      <c r="K99" s="124"/>
    </row>
    <row r="100" spans="1:11" ht="15">
      <c r="A100" s="124"/>
      <c r="B100" s="124"/>
      <c r="C100" s="124"/>
      <c r="D100" s="124"/>
      <c r="E100" s="124"/>
      <c r="F100" s="124"/>
      <c r="G100" s="124"/>
      <c r="H100" s="124"/>
      <c r="I100" s="124"/>
      <c r="J100" s="124"/>
      <c r="K100" s="124"/>
    </row>
    <row r="101" spans="1:11" ht="15">
      <c r="A101" s="124"/>
      <c r="B101" s="124"/>
      <c r="C101" s="124"/>
      <c r="D101" s="124"/>
      <c r="E101" s="124"/>
      <c r="F101" s="124"/>
      <c r="G101" s="124"/>
      <c r="H101" s="124"/>
      <c r="I101" s="124"/>
      <c r="J101" s="124"/>
      <c r="K101" s="124"/>
    </row>
    <row r="102" spans="1:11" ht="15">
      <c r="A102" s="124"/>
      <c r="B102" s="124"/>
      <c r="C102" s="124"/>
      <c r="D102" s="124"/>
      <c r="E102" s="124"/>
      <c r="F102" s="124"/>
      <c r="G102" s="124"/>
      <c r="H102" s="124"/>
      <c r="I102" s="124"/>
      <c r="J102" s="124"/>
      <c r="K102" s="124"/>
    </row>
    <row r="103" spans="1:11" ht="15">
      <c r="A103" s="124"/>
      <c r="B103" s="124"/>
      <c r="C103" s="124"/>
      <c r="D103" s="124"/>
      <c r="E103" s="124"/>
      <c r="F103" s="124"/>
      <c r="G103" s="124"/>
      <c r="H103" s="124"/>
      <c r="I103" s="124"/>
      <c r="J103" s="124"/>
      <c r="K103" s="124"/>
    </row>
    <row r="104" spans="1:11" ht="15">
      <c r="A104" s="124"/>
      <c r="B104" s="124"/>
      <c r="C104" s="124"/>
      <c r="D104" s="124"/>
      <c r="E104" s="124"/>
      <c r="F104" s="124"/>
      <c r="G104" s="124"/>
      <c r="H104" s="124"/>
      <c r="I104" s="124"/>
      <c r="J104" s="124"/>
      <c r="K104" s="124"/>
    </row>
    <row r="105" spans="1:11" ht="15">
      <c r="A105" s="124"/>
      <c r="B105" s="124"/>
      <c r="C105" s="124"/>
      <c r="D105" s="124"/>
      <c r="E105" s="124"/>
      <c r="F105" s="124"/>
      <c r="G105" s="124"/>
      <c r="H105" s="124"/>
      <c r="I105" s="124"/>
      <c r="J105" s="124"/>
      <c r="K105" s="124"/>
    </row>
    <row r="106" spans="1:11" ht="15">
      <c r="A106" s="124"/>
      <c r="B106" s="124"/>
      <c r="C106" s="124"/>
      <c r="D106" s="124"/>
      <c r="E106" s="124"/>
      <c r="F106" s="124"/>
      <c r="G106" s="124"/>
      <c r="H106" s="124"/>
      <c r="I106" s="124"/>
      <c r="J106" s="124"/>
      <c r="K106" s="124"/>
    </row>
    <row r="107" spans="1:11" ht="15">
      <c r="A107" s="124"/>
      <c r="B107" s="124"/>
      <c r="C107" s="124"/>
      <c r="D107" s="124"/>
      <c r="E107" s="124"/>
      <c r="F107" s="124"/>
      <c r="G107" s="124"/>
      <c r="H107" s="124"/>
      <c r="I107" s="124"/>
      <c r="J107" s="124"/>
      <c r="K107" s="124"/>
    </row>
    <row r="108" spans="1:11" ht="15">
      <c r="A108" s="124"/>
      <c r="B108" s="124"/>
      <c r="C108" s="124"/>
      <c r="D108" s="124"/>
      <c r="E108" s="124"/>
      <c r="F108" s="124"/>
      <c r="G108" s="124"/>
      <c r="H108" s="124"/>
      <c r="I108" s="124"/>
      <c r="J108" s="124"/>
      <c r="K108" s="124"/>
    </row>
    <row r="109" spans="1:11" ht="15">
      <c r="A109" s="124"/>
      <c r="B109" s="124"/>
      <c r="C109" s="124"/>
      <c r="D109" s="124"/>
      <c r="E109" s="124"/>
      <c r="F109" s="124"/>
      <c r="G109" s="124"/>
      <c r="H109" s="124"/>
      <c r="I109" s="124"/>
      <c r="J109" s="124"/>
      <c r="K109" s="124"/>
    </row>
    <row r="110" spans="1:11" ht="15">
      <c r="A110" s="124"/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</row>
    <row r="111" spans="1:11" ht="15">
      <c r="A111" s="124"/>
      <c r="B111" s="124"/>
      <c r="C111" s="124"/>
      <c r="D111" s="124"/>
      <c r="E111" s="124"/>
      <c r="F111" s="124"/>
      <c r="G111" s="124"/>
      <c r="H111" s="124"/>
      <c r="I111" s="124"/>
      <c r="J111" s="124"/>
      <c r="K111" s="124"/>
    </row>
    <row r="112" spans="1:11" ht="15">
      <c r="A112" s="124"/>
      <c r="B112" s="124"/>
      <c r="C112" s="124"/>
      <c r="D112" s="124"/>
      <c r="E112" s="124"/>
      <c r="F112" s="124"/>
      <c r="G112" s="124"/>
      <c r="H112" s="124"/>
      <c r="I112" s="124"/>
      <c r="J112" s="124"/>
      <c r="K112" s="124"/>
    </row>
    <row r="113" spans="1:11" ht="15">
      <c r="A113" s="124"/>
      <c r="B113" s="124"/>
      <c r="C113" s="124"/>
      <c r="D113" s="124"/>
      <c r="E113" s="124"/>
      <c r="F113" s="124"/>
      <c r="G113" s="124"/>
      <c r="H113" s="124"/>
      <c r="I113" s="124"/>
      <c r="J113" s="124"/>
      <c r="K113" s="124"/>
    </row>
    <row r="114" spans="1:11" ht="15">
      <c r="A114" s="124"/>
      <c r="B114" s="124"/>
      <c r="C114" s="124"/>
      <c r="D114" s="124"/>
      <c r="E114" s="124"/>
      <c r="F114" s="124"/>
      <c r="G114" s="124"/>
      <c r="H114" s="124"/>
      <c r="I114" s="124"/>
      <c r="J114" s="124"/>
      <c r="K114" s="124"/>
    </row>
    <row r="115" spans="1:11" ht="15">
      <c r="A115" s="124"/>
      <c r="B115" s="124"/>
      <c r="C115" s="124"/>
      <c r="D115" s="124"/>
      <c r="E115" s="124"/>
      <c r="F115" s="124"/>
      <c r="G115" s="124"/>
      <c r="H115" s="124"/>
      <c r="I115" s="124"/>
      <c r="J115" s="124"/>
      <c r="K115" s="124"/>
    </row>
    <row r="116" spans="1:11" ht="15">
      <c r="A116" s="124"/>
      <c r="B116" s="124"/>
      <c r="C116" s="124"/>
      <c r="D116" s="124"/>
      <c r="E116" s="124"/>
      <c r="F116" s="124"/>
      <c r="G116" s="124"/>
      <c r="H116" s="124"/>
      <c r="I116" s="124"/>
      <c r="J116" s="124"/>
      <c r="K116" s="124"/>
    </row>
    <row r="117" spans="1:11" ht="15">
      <c r="A117" s="124"/>
      <c r="B117" s="124"/>
      <c r="C117" s="124"/>
      <c r="D117" s="124"/>
      <c r="E117" s="124"/>
      <c r="F117" s="124"/>
      <c r="G117" s="124"/>
      <c r="H117" s="124"/>
      <c r="I117" s="124"/>
      <c r="J117" s="124"/>
      <c r="K117" s="124"/>
    </row>
    <row r="118" spans="1:11" ht="15">
      <c r="A118" s="124"/>
      <c r="B118" s="124"/>
      <c r="C118" s="124"/>
      <c r="D118" s="124"/>
      <c r="E118" s="124"/>
      <c r="F118" s="124"/>
      <c r="G118" s="124"/>
      <c r="H118" s="124"/>
      <c r="I118" s="124"/>
      <c r="J118" s="124"/>
      <c r="K118" s="124"/>
    </row>
    <row r="119" spans="1:11" ht="15">
      <c r="A119" s="124"/>
      <c r="B119" s="124"/>
      <c r="C119" s="124"/>
      <c r="D119" s="124"/>
      <c r="E119" s="124"/>
      <c r="F119" s="124"/>
      <c r="G119" s="124"/>
      <c r="H119" s="124"/>
      <c r="I119" s="124"/>
      <c r="J119" s="124"/>
      <c r="K119" s="124"/>
    </row>
    <row r="120" spans="1:11" ht="15">
      <c r="A120" s="124"/>
      <c r="B120" s="124"/>
      <c r="C120" s="124"/>
      <c r="D120" s="124"/>
      <c r="E120" s="124"/>
      <c r="F120" s="124"/>
      <c r="G120" s="124"/>
      <c r="H120" s="124"/>
      <c r="I120" s="124"/>
      <c r="J120" s="124"/>
      <c r="K120" s="124"/>
    </row>
    <row r="121" spans="1:11" ht="15">
      <c r="A121" s="124"/>
      <c r="B121" s="124"/>
      <c r="C121" s="124"/>
      <c r="D121" s="124"/>
      <c r="E121" s="124"/>
      <c r="F121" s="124"/>
      <c r="G121" s="124"/>
      <c r="H121" s="124"/>
      <c r="I121" s="124"/>
      <c r="J121" s="124"/>
      <c r="K121" s="124"/>
    </row>
    <row r="122" spans="1:11" ht="15">
      <c r="A122" s="124"/>
      <c r="B122" s="124"/>
      <c r="C122" s="124"/>
      <c r="D122" s="124"/>
      <c r="E122" s="124"/>
      <c r="F122" s="124"/>
      <c r="G122" s="124"/>
      <c r="H122" s="124"/>
      <c r="I122" s="124"/>
      <c r="J122" s="124"/>
      <c r="K122" s="124"/>
    </row>
    <row r="123" spans="1:11" ht="15">
      <c r="A123" s="124"/>
      <c r="B123" s="124"/>
      <c r="C123" s="124"/>
      <c r="D123" s="124"/>
      <c r="E123" s="124"/>
      <c r="F123" s="124"/>
      <c r="G123" s="124"/>
      <c r="H123" s="124"/>
      <c r="I123" s="124"/>
      <c r="J123" s="124"/>
      <c r="K123" s="124"/>
    </row>
    <row r="124" spans="1:11" ht="15">
      <c r="A124" s="124"/>
      <c r="B124" s="124"/>
      <c r="C124" s="124"/>
      <c r="D124" s="124"/>
      <c r="E124" s="124"/>
      <c r="F124" s="124"/>
      <c r="G124" s="124"/>
      <c r="H124" s="124"/>
      <c r="I124" s="124"/>
      <c r="J124" s="124"/>
      <c r="K124" s="124"/>
    </row>
    <row r="125" spans="1:11" ht="15">
      <c r="A125" s="124"/>
      <c r="B125" s="124"/>
      <c r="C125" s="124"/>
      <c r="D125" s="124"/>
      <c r="E125" s="124"/>
      <c r="F125" s="124"/>
      <c r="G125" s="124"/>
      <c r="H125" s="124"/>
      <c r="I125" s="124"/>
      <c r="J125" s="124"/>
      <c r="K125" s="124"/>
    </row>
    <row r="126" spans="1:11" ht="15">
      <c r="A126" s="124"/>
      <c r="B126" s="124"/>
      <c r="C126" s="124"/>
      <c r="D126" s="124"/>
      <c r="E126" s="124"/>
      <c r="F126" s="124"/>
      <c r="G126" s="124"/>
      <c r="H126" s="124"/>
      <c r="I126" s="124"/>
      <c r="J126" s="124"/>
      <c r="K126" s="124"/>
    </row>
    <row r="127" spans="1:11" ht="15">
      <c r="A127" s="124"/>
      <c r="B127" s="124"/>
      <c r="C127" s="124"/>
      <c r="D127" s="124"/>
      <c r="E127" s="124"/>
      <c r="F127" s="124"/>
      <c r="G127" s="124"/>
      <c r="H127" s="124"/>
      <c r="I127" s="124"/>
      <c r="J127" s="124"/>
      <c r="K127" s="124"/>
    </row>
    <row r="128" spans="1:11" ht="15">
      <c r="A128" s="124"/>
      <c r="B128" s="124"/>
      <c r="C128" s="124"/>
      <c r="D128" s="124"/>
      <c r="E128" s="124"/>
      <c r="F128" s="124"/>
      <c r="G128" s="124"/>
      <c r="H128" s="124"/>
      <c r="I128" s="124"/>
      <c r="J128" s="124"/>
      <c r="K128" s="124"/>
    </row>
    <row r="129" spans="1:11" ht="15">
      <c r="A129" s="124"/>
      <c r="B129" s="124"/>
      <c r="C129" s="124"/>
      <c r="D129" s="124"/>
      <c r="E129" s="124"/>
      <c r="F129" s="124"/>
      <c r="G129" s="124"/>
      <c r="H129" s="124"/>
      <c r="I129" s="124"/>
      <c r="J129" s="124"/>
      <c r="K129" s="124"/>
    </row>
    <row r="130" spans="1:11" ht="15">
      <c r="A130" s="124"/>
      <c r="B130" s="124"/>
      <c r="C130" s="124"/>
      <c r="D130" s="124"/>
      <c r="E130" s="124"/>
      <c r="F130" s="124"/>
      <c r="G130" s="124"/>
      <c r="H130" s="124"/>
      <c r="I130" s="124"/>
      <c r="J130" s="124"/>
      <c r="K130" s="124"/>
    </row>
    <row r="131" spans="1:11" ht="15">
      <c r="A131" s="124"/>
      <c r="B131" s="124"/>
      <c r="C131" s="124"/>
      <c r="D131" s="124"/>
      <c r="E131" s="124"/>
      <c r="F131" s="124"/>
      <c r="G131" s="124"/>
      <c r="H131" s="124"/>
      <c r="I131" s="124"/>
      <c r="J131" s="124"/>
      <c r="K131" s="124"/>
    </row>
    <row r="132" spans="1:11" ht="15">
      <c r="A132" s="124"/>
      <c r="B132" s="124"/>
      <c r="C132" s="124"/>
      <c r="D132" s="124"/>
      <c r="E132" s="124"/>
      <c r="F132" s="124"/>
      <c r="G132" s="124"/>
      <c r="H132" s="124"/>
      <c r="I132" s="124"/>
      <c r="J132" s="124"/>
      <c r="K132" s="124"/>
    </row>
    <row r="133" spans="1:11" ht="15">
      <c r="A133" s="124"/>
      <c r="B133" s="124"/>
      <c r="C133" s="124"/>
      <c r="D133" s="124"/>
      <c r="E133" s="124"/>
      <c r="F133" s="124"/>
      <c r="G133" s="124"/>
      <c r="H133" s="124"/>
      <c r="I133" s="124"/>
      <c r="J133" s="124"/>
      <c r="K133" s="124"/>
    </row>
    <row r="134" spans="1:11" ht="15">
      <c r="A134" s="124"/>
      <c r="B134" s="124"/>
      <c r="C134" s="124"/>
      <c r="D134" s="124"/>
      <c r="E134" s="124"/>
      <c r="F134" s="124"/>
      <c r="G134" s="124"/>
      <c r="H134" s="124"/>
      <c r="I134" s="124"/>
      <c r="J134" s="124"/>
      <c r="K134" s="124"/>
    </row>
    <row r="135" spans="1:11" ht="15">
      <c r="A135" s="124"/>
      <c r="B135" s="124"/>
      <c r="C135" s="124"/>
      <c r="D135" s="124"/>
      <c r="E135" s="124"/>
      <c r="F135" s="124"/>
      <c r="G135" s="124"/>
      <c r="H135" s="124"/>
      <c r="I135" s="124"/>
      <c r="J135" s="124"/>
      <c r="K135" s="124"/>
    </row>
    <row r="136" spans="1:11" ht="15">
      <c r="A136" s="124"/>
      <c r="B136" s="124"/>
      <c r="C136" s="124"/>
      <c r="D136" s="124"/>
      <c r="E136" s="124"/>
      <c r="F136" s="124"/>
      <c r="G136" s="124"/>
      <c r="H136" s="124"/>
      <c r="I136" s="124"/>
      <c r="J136" s="124"/>
      <c r="K136" s="124"/>
    </row>
    <row r="137" spans="1:11" ht="15">
      <c r="A137" s="124"/>
      <c r="B137" s="124"/>
      <c r="C137" s="124"/>
      <c r="D137" s="124"/>
      <c r="E137" s="124"/>
      <c r="F137" s="124"/>
      <c r="G137" s="124"/>
      <c r="H137" s="124"/>
      <c r="I137" s="124"/>
      <c r="J137" s="124"/>
      <c r="K137" s="124"/>
    </row>
    <row r="138" spans="1:11" ht="15">
      <c r="A138" s="124"/>
      <c r="B138" s="124"/>
      <c r="C138" s="124"/>
      <c r="D138" s="124"/>
      <c r="E138" s="124"/>
      <c r="F138" s="124"/>
      <c r="G138" s="124"/>
      <c r="H138" s="124"/>
      <c r="I138" s="124"/>
      <c r="J138" s="124"/>
      <c r="K138" s="124"/>
    </row>
    <row r="139" spans="1:11" ht="15">
      <c r="A139" s="124"/>
      <c r="B139" s="124"/>
      <c r="C139" s="124"/>
      <c r="D139" s="124"/>
      <c r="E139" s="124"/>
      <c r="F139" s="124"/>
      <c r="G139" s="124"/>
      <c r="H139" s="124"/>
      <c r="I139" s="124"/>
      <c r="J139" s="124"/>
      <c r="K139" s="124"/>
    </row>
    <row r="140" spans="1:11" ht="15">
      <c r="A140" s="124"/>
      <c r="B140" s="124"/>
      <c r="C140" s="124"/>
      <c r="D140" s="124"/>
      <c r="E140" s="124"/>
      <c r="F140" s="124"/>
      <c r="G140" s="124"/>
      <c r="H140" s="124"/>
      <c r="I140" s="124"/>
      <c r="J140" s="124"/>
      <c r="K140" s="124"/>
    </row>
    <row r="141" spans="1:11" ht="15">
      <c r="A141" s="124"/>
      <c r="B141" s="124"/>
      <c r="C141" s="124"/>
      <c r="D141" s="124"/>
      <c r="E141" s="124"/>
      <c r="F141" s="124"/>
      <c r="G141" s="124"/>
      <c r="H141" s="124"/>
      <c r="I141" s="124"/>
      <c r="J141" s="124"/>
      <c r="K141" s="124"/>
    </row>
    <row r="142" spans="1:11" ht="15">
      <c r="A142" s="124"/>
      <c r="B142" s="124"/>
      <c r="C142" s="124"/>
      <c r="D142" s="124"/>
      <c r="E142" s="124"/>
      <c r="F142" s="124"/>
      <c r="G142" s="124"/>
      <c r="H142" s="124"/>
      <c r="I142" s="124"/>
      <c r="J142" s="124"/>
      <c r="K142" s="124"/>
    </row>
  </sheetData>
  <mergeCells count="18">
    <mergeCell ref="A5:J5"/>
    <mergeCell ref="A6:J6"/>
    <mergeCell ref="B8:G8"/>
    <mergeCell ref="B9:B10"/>
    <mergeCell ref="C9:C10"/>
    <mergeCell ref="D9:D10"/>
    <mergeCell ref="E9:E10"/>
    <mergeCell ref="F9:F10"/>
    <mergeCell ref="G9:G10"/>
    <mergeCell ref="I9:J9"/>
    <mergeCell ref="AF22:AF26"/>
    <mergeCell ref="AG22:AG25"/>
    <mergeCell ref="N10:P13"/>
    <mergeCell ref="I13:J13"/>
    <mergeCell ref="A14:B14"/>
    <mergeCell ref="C14:F14"/>
    <mergeCell ref="N14:P18"/>
    <mergeCell ref="N20:P24"/>
  </mergeCells>
  <conditionalFormatting sqref="I11:I13 J11:J12">
    <cfRule type="cellIs" dxfId="0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R164"/>
  <sheetViews>
    <sheetView showGridLines="0" zoomScaleNormal="100" zoomScaleSheetLayoutView="100" workbookViewId="0">
      <selection activeCell="G3" sqref="G3"/>
    </sheetView>
  </sheetViews>
  <sheetFormatPr baseColWidth="10" defaultRowHeight="15"/>
  <cols>
    <col min="1" max="1" width="20.7109375" style="286" customWidth="1"/>
    <col min="2" max="7" width="9.7109375" style="1" customWidth="1"/>
    <col min="8" max="8" width="12.7109375" style="286" customWidth="1"/>
    <col min="9" max="9" width="11.42578125" style="286"/>
    <col min="10" max="10" width="0" style="1" hidden="1" customWidth="1"/>
    <col min="11" max="252" width="11.42578125" style="286"/>
    <col min="253" max="253" width="6.85546875" style="286" customWidth="1"/>
    <col min="254" max="254" width="11.7109375" style="286" customWidth="1"/>
    <col min="255" max="260" width="7.7109375" style="286" customWidth="1"/>
    <col min="261" max="261" width="8.7109375" style="286" customWidth="1"/>
    <col min="262" max="264" width="13.7109375" style="286" customWidth="1"/>
    <col min="265" max="508" width="11.42578125" style="286"/>
    <col min="509" max="509" width="6.85546875" style="286" customWidth="1"/>
    <col min="510" max="510" width="11.7109375" style="286" customWidth="1"/>
    <col min="511" max="516" width="7.7109375" style="286" customWidth="1"/>
    <col min="517" max="517" width="8.7109375" style="286" customWidth="1"/>
    <col min="518" max="520" width="13.7109375" style="286" customWidth="1"/>
    <col min="521" max="764" width="11.42578125" style="286"/>
    <col min="765" max="765" width="6.85546875" style="286" customWidth="1"/>
    <col min="766" max="766" width="11.7109375" style="286" customWidth="1"/>
    <col min="767" max="772" width="7.7109375" style="286" customWidth="1"/>
    <col min="773" max="773" width="8.7109375" style="286" customWidth="1"/>
    <col min="774" max="776" width="13.7109375" style="286" customWidth="1"/>
    <col min="777" max="1020" width="11.42578125" style="286"/>
    <col min="1021" max="1021" width="6.85546875" style="286" customWidth="1"/>
    <col min="1022" max="1022" width="11.7109375" style="286" customWidth="1"/>
    <col min="1023" max="1028" width="7.7109375" style="286" customWidth="1"/>
    <col min="1029" max="1029" width="8.7109375" style="286" customWidth="1"/>
    <col min="1030" max="1032" width="13.7109375" style="286" customWidth="1"/>
    <col min="1033" max="1276" width="11.42578125" style="286"/>
    <col min="1277" max="1277" width="6.85546875" style="286" customWidth="1"/>
    <col min="1278" max="1278" width="11.7109375" style="286" customWidth="1"/>
    <col min="1279" max="1284" width="7.7109375" style="286" customWidth="1"/>
    <col min="1285" max="1285" width="8.7109375" style="286" customWidth="1"/>
    <col min="1286" max="1288" width="13.7109375" style="286" customWidth="1"/>
    <col min="1289" max="1532" width="11.42578125" style="286"/>
    <col min="1533" max="1533" width="6.85546875" style="286" customWidth="1"/>
    <col min="1534" max="1534" width="11.7109375" style="286" customWidth="1"/>
    <col min="1535" max="1540" width="7.7109375" style="286" customWidth="1"/>
    <col min="1541" max="1541" width="8.7109375" style="286" customWidth="1"/>
    <col min="1542" max="1544" width="13.7109375" style="286" customWidth="1"/>
    <col min="1545" max="1788" width="11.42578125" style="286"/>
    <col min="1789" max="1789" width="6.85546875" style="286" customWidth="1"/>
    <col min="1790" max="1790" width="11.7109375" style="286" customWidth="1"/>
    <col min="1791" max="1796" width="7.7109375" style="286" customWidth="1"/>
    <col min="1797" max="1797" width="8.7109375" style="286" customWidth="1"/>
    <col min="1798" max="1800" width="13.7109375" style="286" customWidth="1"/>
    <col min="1801" max="2044" width="11.42578125" style="286"/>
    <col min="2045" max="2045" width="6.85546875" style="286" customWidth="1"/>
    <col min="2046" max="2046" width="11.7109375" style="286" customWidth="1"/>
    <col min="2047" max="2052" width="7.7109375" style="286" customWidth="1"/>
    <col min="2053" max="2053" width="8.7109375" style="286" customWidth="1"/>
    <col min="2054" max="2056" width="13.7109375" style="286" customWidth="1"/>
    <col min="2057" max="2300" width="11.42578125" style="286"/>
    <col min="2301" max="2301" width="6.85546875" style="286" customWidth="1"/>
    <col min="2302" max="2302" width="11.7109375" style="286" customWidth="1"/>
    <col min="2303" max="2308" width="7.7109375" style="286" customWidth="1"/>
    <col min="2309" max="2309" width="8.7109375" style="286" customWidth="1"/>
    <col min="2310" max="2312" width="13.7109375" style="286" customWidth="1"/>
    <col min="2313" max="2556" width="11.42578125" style="286"/>
    <col min="2557" max="2557" width="6.85546875" style="286" customWidth="1"/>
    <col min="2558" max="2558" width="11.7109375" style="286" customWidth="1"/>
    <col min="2559" max="2564" width="7.7109375" style="286" customWidth="1"/>
    <col min="2565" max="2565" width="8.7109375" style="286" customWidth="1"/>
    <col min="2566" max="2568" width="13.7109375" style="286" customWidth="1"/>
    <col min="2569" max="2812" width="11.42578125" style="286"/>
    <col min="2813" max="2813" width="6.85546875" style="286" customWidth="1"/>
    <col min="2814" max="2814" width="11.7109375" style="286" customWidth="1"/>
    <col min="2815" max="2820" width="7.7109375" style="286" customWidth="1"/>
    <col min="2821" max="2821" width="8.7109375" style="286" customWidth="1"/>
    <col min="2822" max="2824" width="13.7109375" style="286" customWidth="1"/>
    <col min="2825" max="3068" width="11.42578125" style="286"/>
    <col min="3069" max="3069" width="6.85546875" style="286" customWidth="1"/>
    <col min="3070" max="3070" width="11.7109375" style="286" customWidth="1"/>
    <col min="3071" max="3076" width="7.7109375" style="286" customWidth="1"/>
    <col min="3077" max="3077" width="8.7109375" style="286" customWidth="1"/>
    <col min="3078" max="3080" width="13.7109375" style="286" customWidth="1"/>
    <col min="3081" max="3324" width="11.42578125" style="286"/>
    <col min="3325" max="3325" width="6.85546875" style="286" customWidth="1"/>
    <col min="3326" max="3326" width="11.7109375" style="286" customWidth="1"/>
    <col min="3327" max="3332" width="7.7109375" style="286" customWidth="1"/>
    <col min="3333" max="3333" width="8.7109375" style="286" customWidth="1"/>
    <col min="3334" max="3336" width="13.7109375" style="286" customWidth="1"/>
    <col min="3337" max="3580" width="11.42578125" style="286"/>
    <col min="3581" max="3581" width="6.85546875" style="286" customWidth="1"/>
    <col min="3582" max="3582" width="11.7109375" style="286" customWidth="1"/>
    <col min="3583" max="3588" width="7.7109375" style="286" customWidth="1"/>
    <col min="3589" max="3589" width="8.7109375" style="286" customWidth="1"/>
    <col min="3590" max="3592" width="13.7109375" style="286" customWidth="1"/>
    <col min="3593" max="3836" width="11.42578125" style="286"/>
    <col min="3837" max="3837" width="6.85546875" style="286" customWidth="1"/>
    <col min="3838" max="3838" width="11.7109375" style="286" customWidth="1"/>
    <col min="3839" max="3844" width="7.7109375" style="286" customWidth="1"/>
    <col min="3845" max="3845" width="8.7109375" style="286" customWidth="1"/>
    <col min="3846" max="3848" width="13.7109375" style="286" customWidth="1"/>
    <col min="3849" max="4092" width="11.42578125" style="286"/>
    <col min="4093" max="4093" width="6.85546875" style="286" customWidth="1"/>
    <col min="4094" max="4094" width="11.7109375" style="286" customWidth="1"/>
    <col min="4095" max="4100" width="7.7109375" style="286" customWidth="1"/>
    <col min="4101" max="4101" width="8.7109375" style="286" customWidth="1"/>
    <col min="4102" max="4104" width="13.7109375" style="286" customWidth="1"/>
    <col min="4105" max="4348" width="11.42578125" style="286"/>
    <col min="4349" max="4349" width="6.85546875" style="286" customWidth="1"/>
    <col min="4350" max="4350" width="11.7109375" style="286" customWidth="1"/>
    <col min="4351" max="4356" width="7.7109375" style="286" customWidth="1"/>
    <col min="4357" max="4357" width="8.7109375" style="286" customWidth="1"/>
    <col min="4358" max="4360" width="13.7109375" style="286" customWidth="1"/>
    <col min="4361" max="4604" width="11.42578125" style="286"/>
    <col min="4605" max="4605" width="6.85546875" style="286" customWidth="1"/>
    <col min="4606" max="4606" width="11.7109375" style="286" customWidth="1"/>
    <col min="4607" max="4612" width="7.7109375" style="286" customWidth="1"/>
    <col min="4613" max="4613" width="8.7109375" style="286" customWidth="1"/>
    <col min="4614" max="4616" width="13.7109375" style="286" customWidth="1"/>
    <col min="4617" max="4860" width="11.42578125" style="286"/>
    <col min="4861" max="4861" width="6.85546875" style="286" customWidth="1"/>
    <col min="4862" max="4862" width="11.7109375" style="286" customWidth="1"/>
    <col min="4863" max="4868" width="7.7109375" style="286" customWidth="1"/>
    <col min="4869" max="4869" width="8.7109375" style="286" customWidth="1"/>
    <col min="4870" max="4872" width="13.7109375" style="286" customWidth="1"/>
    <col min="4873" max="5116" width="11.42578125" style="286"/>
    <col min="5117" max="5117" width="6.85546875" style="286" customWidth="1"/>
    <col min="5118" max="5118" width="11.7109375" style="286" customWidth="1"/>
    <col min="5119" max="5124" width="7.7109375" style="286" customWidth="1"/>
    <col min="5125" max="5125" width="8.7109375" style="286" customWidth="1"/>
    <col min="5126" max="5128" width="13.7109375" style="286" customWidth="1"/>
    <col min="5129" max="5372" width="11.42578125" style="286"/>
    <col min="5373" max="5373" width="6.85546875" style="286" customWidth="1"/>
    <col min="5374" max="5374" width="11.7109375" style="286" customWidth="1"/>
    <col min="5375" max="5380" width="7.7109375" style="286" customWidth="1"/>
    <col min="5381" max="5381" width="8.7109375" style="286" customWidth="1"/>
    <col min="5382" max="5384" width="13.7109375" style="286" customWidth="1"/>
    <col min="5385" max="5628" width="11.42578125" style="286"/>
    <col min="5629" max="5629" width="6.85546875" style="286" customWidth="1"/>
    <col min="5630" max="5630" width="11.7109375" style="286" customWidth="1"/>
    <col min="5631" max="5636" width="7.7109375" style="286" customWidth="1"/>
    <col min="5637" max="5637" width="8.7109375" style="286" customWidth="1"/>
    <col min="5638" max="5640" width="13.7109375" style="286" customWidth="1"/>
    <col min="5641" max="5884" width="11.42578125" style="286"/>
    <col min="5885" max="5885" width="6.85546875" style="286" customWidth="1"/>
    <col min="5886" max="5886" width="11.7109375" style="286" customWidth="1"/>
    <col min="5887" max="5892" width="7.7109375" style="286" customWidth="1"/>
    <col min="5893" max="5893" width="8.7109375" style="286" customWidth="1"/>
    <col min="5894" max="5896" width="13.7109375" style="286" customWidth="1"/>
    <col min="5897" max="6140" width="11.42578125" style="286"/>
    <col min="6141" max="6141" width="6.85546875" style="286" customWidth="1"/>
    <col min="6142" max="6142" width="11.7109375" style="286" customWidth="1"/>
    <col min="6143" max="6148" width="7.7109375" style="286" customWidth="1"/>
    <col min="6149" max="6149" width="8.7109375" style="286" customWidth="1"/>
    <col min="6150" max="6152" width="13.7109375" style="286" customWidth="1"/>
    <col min="6153" max="6396" width="11.42578125" style="286"/>
    <col min="6397" max="6397" width="6.85546875" style="286" customWidth="1"/>
    <col min="6398" max="6398" width="11.7109375" style="286" customWidth="1"/>
    <col min="6399" max="6404" width="7.7109375" style="286" customWidth="1"/>
    <col min="6405" max="6405" width="8.7109375" style="286" customWidth="1"/>
    <col min="6406" max="6408" width="13.7109375" style="286" customWidth="1"/>
    <col min="6409" max="6652" width="11.42578125" style="286"/>
    <col min="6653" max="6653" width="6.85546875" style="286" customWidth="1"/>
    <col min="6654" max="6654" width="11.7109375" style="286" customWidth="1"/>
    <col min="6655" max="6660" width="7.7109375" style="286" customWidth="1"/>
    <col min="6661" max="6661" width="8.7109375" style="286" customWidth="1"/>
    <col min="6662" max="6664" width="13.7109375" style="286" customWidth="1"/>
    <col min="6665" max="6908" width="11.42578125" style="286"/>
    <col min="6909" max="6909" width="6.85546875" style="286" customWidth="1"/>
    <col min="6910" max="6910" width="11.7109375" style="286" customWidth="1"/>
    <col min="6911" max="6916" width="7.7109375" style="286" customWidth="1"/>
    <col min="6917" max="6917" width="8.7109375" style="286" customWidth="1"/>
    <col min="6918" max="6920" width="13.7109375" style="286" customWidth="1"/>
    <col min="6921" max="7164" width="11.42578125" style="286"/>
    <col min="7165" max="7165" width="6.85546875" style="286" customWidth="1"/>
    <col min="7166" max="7166" width="11.7109375" style="286" customWidth="1"/>
    <col min="7167" max="7172" width="7.7109375" style="286" customWidth="1"/>
    <col min="7173" max="7173" width="8.7109375" style="286" customWidth="1"/>
    <col min="7174" max="7176" width="13.7109375" style="286" customWidth="1"/>
    <col min="7177" max="7420" width="11.42578125" style="286"/>
    <col min="7421" max="7421" width="6.85546875" style="286" customWidth="1"/>
    <col min="7422" max="7422" width="11.7109375" style="286" customWidth="1"/>
    <col min="7423" max="7428" width="7.7109375" style="286" customWidth="1"/>
    <col min="7429" max="7429" width="8.7109375" style="286" customWidth="1"/>
    <col min="7430" max="7432" width="13.7109375" style="286" customWidth="1"/>
    <col min="7433" max="7676" width="11.42578125" style="286"/>
    <col min="7677" max="7677" width="6.85546875" style="286" customWidth="1"/>
    <col min="7678" max="7678" width="11.7109375" style="286" customWidth="1"/>
    <col min="7679" max="7684" width="7.7109375" style="286" customWidth="1"/>
    <col min="7685" max="7685" width="8.7109375" style="286" customWidth="1"/>
    <col min="7686" max="7688" width="13.7109375" style="286" customWidth="1"/>
    <col min="7689" max="7932" width="11.42578125" style="286"/>
    <col min="7933" max="7933" width="6.85546875" style="286" customWidth="1"/>
    <col min="7934" max="7934" width="11.7109375" style="286" customWidth="1"/>
    <col min="7935" max="7940" width="7.7109375" style="286" customWidth="1"/>
    <col min="7941" max="7941" width="8.7109375" style="286" customWidth="1"/>
    <col min="7942" max="7944" width="13.7109375" style="286" customWidth="1"/>
    <col min="7945" max="8188" width="11.42578125" style="286"/>
    <col min="8189" max="8189" width="6.85546875" style="286" customWidth="1"/>
    <col min="8190" max="8190" width="11.7109375" style="286" customWidth="1"/>
    <col min="8191" max="8196" width="7.7109375" style="286" customWidth="1"/>
    <col min="8197" max="8197" width="8.7109375" style="286" customWidth="1"/>
    <col min="8198" max="8200" width="13.7109375" style="286" customWidth="1"/>
    <col min="8201" max="8444" width="11.42578125" style="286"/>
    <col min="8445" max="8445" width="6.85546875" style="286" customWidth="1"/>
    <col min="8446" max="8446" width="11.7109375" style="286" customWidth="1"/>
    <col min="8447" max="8452" width="7.7109375" style="286" customWidth="1"/>
    <col min="8453" max="8453" width="8.7109375" style="286" customWidth="1"/>
    <col min="8454" max="8456" width="13.7109375" style="286" customWidth="1"/>
    <col min="8457" max="8700" width="11.42578125" style="286"/>
    <col min="8701" max="8701" width="6.85546875" style="286" customWidth="1"/>
    <col min="8702" max="8702" width="11.7109375" style="286" customWidth="1"/>
    <col min="8703" max="8708" width="7.7109375" style="286" customWidth="1"/>
    <col min="8709" max="8709" width="8.7109375" style="286" customWidth="1"/>
    <col min="8710" max="8712" width="13.7109375" style="286" customWidth="1"/>
    <col min="8713" max="8956" width="11.42578125" style="286"/>
    <col min="8957" max="8957" width="6.85546875" style="286" customWidth="1"/>
    <col min="8958" max="8958" width="11.7109375" style="286" customWidth="1"/>
    <col min="8959" max="8964" width="7.7109375" style="286" customWidth="1"/>
    <col min="8965" max="8965" width="8.7109375" style="286" customWidth="1"/>
    <col min="8966" max="8968" width="13.7109375" style="286" customWidth="1"/>
    <col min="8969" max="9212" width="11.42578125" style="286"/>
    <col min="9213" max="9213" width="6.85546875" style="286" customWidth="1"/>
    <col min="9214" max="9214" width="11.7109375" style="286" customWidth="1"/>
    <col min="9215" max="9220" width="7.7109375" style="286" customWidth="1"/>
    <col min="9221" max="9221" width="8.7109375" style="286" customWidth="1"/>
    <col min="9222" max="9224" width="13.7109375" style="286" customWidth="1"/>
    <col min="9225" max="9468" width="11.42578125" style="286"/>
    <col min="9469" max="9469" width="6.85546875" style="286" customWidth="1"/>
    <col min="9470" max="9470" width="11.7109375" style="286" customWidth="1"/>
    <col min="9471" max="9476" width="7.7109375" style="286" customWidth="1"/>
    <col min="9477" max="9477" width="8.7109375" style="286" customWidth="1"/>
    <col min="9478" max="9480" width="13.7109375" style="286" customWidth="1"/>
    <col min="9481" max="9724" width="11.42578125" style="286"/>
    <col min="9725" max="9725" width="6.85546875" style="286" customWidth="1"/>
    <col min="9726" max="9726" width="11.7109375" style="286" customWidth="1"/>
    <col min="9727" max="9732" width="7.7109375" style="286" customWidth="1"/>
    <col min="9733" max="9733" width="8.7109375" style="286" customWidth="1"/>
    <col min="9734" max="9736" width="13.7109375" style="286" customWidth="1"/>
    <col min="9737" max="9980" width="11.42578125" style="286"/>
    <col min="9981" max="9981" width="6.85546875" style="286" customWidth="1"/>
    <col min="9982" max="9982" width="11.7109375" style="286" customWidth="1"/>
    <col min="9983" max="9988" width="7.7109375" style="286" customWidth="1"/>
    <col min="9989" max="9989" width="8.7109375" style="286" customWidth="1"/>
    <col min="9990" max="9992" width="13.7109375" style="286" customWidth="1"/>
    <col min="9993" max="10236" width="11.42578125" style="286"/>
    <col min="10237" max="10237" width="6.85546875" style="286" customWidth="1"/>
    <col min="10238" max="10238" width="11.7109375" style="286" customWidth="1"/>
    <col min="10239" max="10244" width="7.7109375" style="286" customWidth="1"/>
    <col min="10245" max="10245" width="8.7109375" style="286" customWidth="1"/>
    <col min="10246" max="10248" width="13.7109375" style="286" customWidth="1"/>
    <col min="10249" max="10492" width="11.42578125" style="286"/>
    <col min="10493" max="10493" width="6.85546875" style="286" customWidth="1"/>
    <col min="10494" max="10494" width="11.7109375" style="286" customWidth="1"/>
    <col min="10495" max="10500" width="7.7109375" style="286" customWidth="1"/>
    <col min="10501" max="10501" width="8.7109375" style="286" customWidth="1"/>
    <col min="10502" max="10504" width="13.7109375" style="286" customWidth="1"/>
    <col min="10505" max="10748" width="11.42578125" style="286"/>
    <col min="10749" max="10749" width="6.85546875" style="286" customWidth="1"/>
    <col min="10750" max="10750" width="11.7109375" style="286" customWidth="1"/>
    <col min="10751" max="10756" width="7.7109375" style="286" customWidth="1"/>
    <col min="10757" max="10757" width="8.7109375" style="286" customWidth="1"/>
    <col min="10758" max="10760" width="13.7109375" style="286" customWidth="1"/>
    <col min="10761" max="11004" width="11.42578125" style="286"/>
    <col min="11005" max="11005" width="6.85546875" style="286" customWidth="1"/>
    <col min="11006" max="11006" width="11.7109375" style="286" customWidth="1"/>
    <col min="11007" max="11012" width="7.7109375" style="286" customWidth="1"/>
    <col min="11013" max="11013" width="8.7109375" style="286" customWidth="1"/>
    <col min="11014" max="11016" width="13.7109375" style="286" customWidth="1"/>
    <col min="11017" max="11260" width="11.42578125" style="286"/>
    <col min="11261" max="11261" width="6.85546875" style="286" customWidth="1"/>
    <col min="11262" max="11262" width="11.7109375" style="286" customWidth="1"/>
    <col min="11263" max="11268" width="7.7109375" style="286" customWidth="1"/>
    <col min="11269" max="11269" width="8.7109375" style="286" customWidth="1"/>
    <col min="11270" max="11272" width="13.7109375" style="286" customWidth="1"/>
    <col min="11273" max="11516" width="11.42578125" style="286"/>
    <col min="11517" max="11517" width="6.85546875" style="286" customWidth="1"/>
    <col min="11518" max="11518" width="11.7109375" style="286" customWidth="1"/>
    <col min="11519" max="11524" width="7.7109375" style="286" customWidth="1"/>
    <col min="11525" max="11525" width="8.7109375" style="286" customWidth="1"/>
    <col min="11526" max="11528" width="13.7109375" style="286" customWidth="1"/>
    <col min="11529" max="11772" width="11.42578125" style="286"/>
    <col min="11773" max="11773" width="6.85546875" style="286" customWidth="1"/>
    <col min="11774" max="11774" width="11.7109375" style="286" customWidth="1"/>
    <col min="11775" max="11780" width="7.7109375" style="286" customWidth="1"/>
    <col min="11781" max="11781" width="8.7109375" style="286" customWidth="1"/>
    <col min="11782" max="11784" width="13.7109375" style="286" customWidth="1"/>
    <col min="11785" max="12028" width="11.42578125" style="286"/>
    <col min="12029" max="12029" width="6.85546875" style="286" customWidth="1"/>
    <col min="12030" max="12030" width="11.7109375" style="286" customWidth="1"/>
    <col min="12031" max="12036" width="7.7109375" style="286" customWidth="1"/>
    <col min="12037" max="12037" width="8.7109375" style="286" customWidth="1"/>
    <col min="12038" max="12040" width="13.7109375" style="286" customWidth="1"/>
    <col min="12041" max="12284" width="11.42578125" style="286"/>
    <col min="12285" max="12285" width="6.85546875" style="286" customWidth="1"/>
    <col min="12286" max="12286" width="11.7109375" style="286" customWidth="1"/>
    <col min="12287" max="12292" width="7.7109375" style="286" customWidth="1"/>
    <col min="12293" max="12293" width="8.7109375" style="286" customWidth="1"/>
    <col min="12294" max="12296" width="13.7109375" style="286" customWidth="1"/>
    <col min="12297" max="12540" width="11.42578125" style="286"/>
    <col min="12541" max="12541" width="6.85546875" style="286" customWidth="1"/>
    <col min="12542" max="12542" width="11.7109375" style="286" customWidth="1"/>
    <col min="12543" max="12548" width="7.7109375" style="286" customWidth="1"/>
    <col min="12549" max="12549" width="8.7109375" style="286" customWidth="1"/>
    <col min="12550" max="12552" width="13.7109375" style="286" customWidth="1"/>
    <col min="12553" max="12796" width="11.42578125" style="286"/>
    <col min="12797" max="12797" width="6.85546875" style="286" customWidth="1"/>
    <col min="12798" max="12798" width="11.7109375" style="286" customWidth="1"/>
    <col min="12799" max="12804" width="7.7109375" style="286" customWidth="1"/>
    <col min="12805" max="12805" width="8.7109375" style="286" customWidth="1"/>
    <col min="12806" max="12808" width="13.7109375" style="286" customWidth="1"/>
    <col min="12809" max="13052" width="11.42578125" style="286"/>
    <col min="13053" max="13053" width="6.85546875" style="286" customWidth="1"/>
    <col min="13054" max="13054" width="11.7109375" style="286" customWidth="1"/>
    <col min="13055" max="13060" width="7.7109375" style="286" customWidth="1"/>
    <col min="13061" max="13061" width="8.7109375" style="286" customWidth="1"/>
    <col min="13062" max="13064" width="13.7109375" style="286" customWidth="1"/>
    <col min="13065" max="13308" width="11.42578125" style="286"/>
    <col min="13309" max="13309" width="6.85546875" style="286" customWidth="1"/>
    <col min="13310" max="13310" width="11.7109375" style="286" customWidth="1"/>
    <col min="13311" max="13316" width="7.7109375" style="286" customWidth="1"/>
    <col min="13317" max="13317" width="8.7109375" style="286" customWidth="1"/>
    <col min="13318" max="13320" width="13.7109375" style="286" customWidth="1"/>
    <col min="13321" max="13564" width="11.42578125" style="286"/>
    <col min="13565" max="13565" width="6.85546875" style="286" customWidth="1"/>
    <col min="13566" max="13566" width="11.7109375" style="286" customWidth="1"/>
    <col min="13567" max="13572" width="7.7109375" style="286" customWidth="1"/>
    <col min="13573" max="13573" width="8.7109375" style="286" customWidth="1"/>
    <col min="13574" max="13576" width="13.7109375" style="286" customWidth="1"/>
    <col min="13577" max="13820" width="11.42578125" style="286"/>
    <col min="13821" max="13821" width="6.85546875" style="286" customWidth="1"/>
    <col min="13822" max="13822" width="11.7109375" style="286" customWidth="1"/>
    <col min="13823" max="13828" width="7.7109375" style="286" customWidth="1"/>
    <col min="13829" max="13829" width="8.7109375" style="286" customWidth="1"/>
    <col min="13830" max="13832" width="13.7109375" style="286" customWidth="1"/>
    <col min="13833" max="14076" width="11.42578125" style="286"/>
    <col min="14077" max="14077" width="6.85546875" style="286" customWidth="1"/>
    <col min="14078" max="14078" width="11.7109375" style="286" customWidth="1"/>
    <col min="14079" max="14084" width="7.7109375" style="286" customWidth="1"/>
    <col min="14085" max="14085" width="8.7109375" style="286" customWidth="1"/>
    <col min="14086" max="14088" width="13.7109375" style="286" customWidth="1"/>
    <col min="14089" max="14332" width="11.42578125" style="286"/>
    <col min="14333" max="14333" width="6.85546875" style="286" customWidth="1"/>
    <col min="14334" max="14334" width="11.7109375" style="286" customWidth="1"/>
    <col min="14335" max="14340" width="7.7109375" style="286" customWidth="1"/>
    <col min="14341" max="14341" width="8.7109375" style="286" customWidth="1"/>
    <col min="14342" max="14344" width="13.7109375" style="286" customWidth="1"/>
    <col min="14345" max="14588" width="11.42578125" style="286"/>
    <col min="14589" max="14589" width="6.85546875" style="286" customWidth="1"/>
    <col min="14590" max="14590" width="11.7109375" style="286" customWidth="1"/>
    <col min="14591" max="14596" width="7.7109375" style="286" customWidth="1"/>
    <col min="14597" max="14597" width="8.7109375" style="286" customWidth="1"/>
    <col min="14598" max="14600" width="13.7109375" style="286" customWidth="1"/>
    <col min="14601" max="14844" width="11.42578125" style="286"/>
    <col min="14845" max="14845" width="6.85546875" style="286" customWidth="1"/>
    <col min="14846" max="14846" width="11.7109375" style="286" customWidth="1"/>
    <col min="14847" max="14852" width="7.7109375" style="286" customWidth="1"/>
    <col min="14853" max="14853" width="8.7109375" style="286" customWidth="1"/>
    <col min="14854" max="14856" width="13.7109375" style="286" customWidth="1"/>
    <col min="14857" max="15100" width="11.42578125" style="286"/>
    <col min="15101" max="15101" width="6.85546875" style="286" customWidth="1"/>
    <col min="15102" max="15102" width="11.7109375" style="286" customWidth="1"/>
    <col min="15103" max="15108" width="7.7109375" style="286" customWidth="1"/>
    <col min="15109" max="15109" width="8.7109375" style="286" customWidth="1"/>
    <col min="15110" max="15112" width="13.7109375" style="286" customWidth="1"/>
    <col min="15113" max="15356" width="11.42578125" style="286"/>
    <col min="15357" max="15357" width="6.85546875" style="286" customWidth="1"/>
    <col min="15358" max="15358" width="11.7109375" style="286" customWidth="1"/>
    <col min="15359" max="15364" width="7.7109375" style="286" customWidth="1"/>
    <col min="15365" max="15365" width="8.7109375" style="286" customWidth="1"/>
    <col min="15366" max="15368" width="13.7109375" style="286" customWidth="1"/>
    <col min="15369" max="15612" width="11.42578125" style="286"/>
    <col min="15613" max="15613" width="6.85546875" style="286" customWidth="1"/>
    <col min="15614" max="15614" width="11.7109375" style="286" customWidth="1"/>
    <col min="15615" max="15620" width="7.7109375" style="286" customWidth="1"/>
    <col min="15621" max="15621" width="8.7109375" style="286" customWidth="1"/>
    <col min="15622" max="15624" width="13.7109375" style="286" customWidth="1"/>
    <col min="15625" max="15868" width="11.42578125" style="286"/>
    <col min="15869" max="15869" width="6.85546875" style="286" customWidth="1"/>
    <col min="15870" max="15870" width="11.7109375" style="286" customWidth="1"/>
    <col min="15871" max="15876" width="7.7109375" style="286" customWidth="1"/>
    <col min="15877" max="15877" width="8.7109375" style="286" customWidth="1"/>
    <col min="15878" max="15880" width="13.7109375" style="286" customWidth="1"/>
    <col min="15881" max="16124" width="11.42578125" style="286"/>
    <col min="16125" max="16125" width="6.85546875" style="286" customWidth="1"/>
    <col min="16126" max="16126" width="11.7109375" style="286" customWidth="1"/>
    <col min="16127" max="16132" width="7.7109375" style="286" customWidth="1"/>
    <col min="16133" max="16133" width="8.7109375" style="286" customWidth="1"/>
    <col min="16134" max="16136" width="13.7109375" style="286" customWidth="1"/>
    <col min="16137" max="16384" width="11.42578125" style="286"/>
  </cols>
  <sheetData>
    <row r="1" spans="1:10" ht="15" customHeight="1"/>
    <row r="2" spans="1:10" ht="15" customHeight="1"/>
    <row r="3" spans="1:10" ht="15" customHeight="1"/>
    <row r="4" spans="1:10" ht="15" customHeight="1"/>
    <row r="5" spans="1:10" ht="15" customHeight="1">
      <c r="A5" s="743" t="s">
        <v>291</v>
      </c>
      <c r="B5" s="743"/>
      <c r="C5" s="743"/>
      <c r="D5" s="743"/>
      <c r="E5" s="743"/>
      <c r="F5" s="743"/>
      <c r="G5" s="743"/>
      <c r="H5" s="743"/>
      <c r="I5" s="22"/>
    </row>
    <row r="6" spans="1:10" ht="6.75" customHeight="1">
      <c r="A6" s="10"/>
      <c r="B6" s="11"/>
      <c r="C6" s="11"/>
      <c r="D6" s="11"/>
      <c r="E6" s="11"/>
      <c r="F6" s="11"/>
      <c r="G6" s="11"/>
      <c r="H6" s="10"/>
    </row>
    <row r="7" spans="1:10" s="494" customFormat="1" ht="14.25" customHeight="1">
      <c r="A7" s="59" t="s">
        <v>461</v>
      </c>
      <c r="B7" s="59" t="s">
        <v>0</v>
      </c>
      <c r="C7" s="498"/>
      <c r="D7" s="498"/>
      <c r="E7" s="9"/>
      <c r="F7" s="9"/>
      <c r="G7" s="9"/>
      <c r="H7" s="8"/>
      <c r="J7" s="499"/>
    </row>
    <row r="8" spans="1:10" s="494" customFormat="1" ht="14.25" customHeight="1">
      <c r="A8" s="497">
        <v>2012</v>
      </c>
      <c r="B8" s="492">
        <f>Atención!D44</f>
        <v>76.450537841513309</v>
      </c>
      <c r="C8" s="493"/>
      <c r="D8" s="493"/>
      <c r="E8" s="9"/>
      <c r="F8" s="9"/>
      <c r="G8" s="9"/>
      <c r="H8" s="8"/>
      <c r="J8" s="499"/>
    </row>
    <row r="9" spans="1:10" s="494" customFormat="1" ht="14.25" customHeight="1">
      <c r="A9" s="497">
        <v>2013</v>
      </c>
      <c r="B9" s="492">
        <f>Atención!G44</f>
        <v>77.31354499342477</v>
      </c>
      <c r="C9" s="495"/>
      <c r="D9" s="493"/>
      <c r="E9" s="9"/>
      <c r="F9" s="9"/>
      <c r="G9" s="9"/>
      <c r="H9" s="8"/>
      <c r="I9" s="496"/>
      <c r="J9" s="499"/>
    </row>
    <row r="10" spans="1:10" s="494" customFormat="1" ht="14.25" customHeight="1">
      <c r="A10" s="497">
        <v>2014</v>
      </c>
      <c r="B10" s="492">
        <f>Atención!J44</f>
        <v>81.471791231450496</v>
      </c>
      <c r="C10" s="493"/>
      <c r="D10" s="493"/>
      <c r="E10" s="9"/>
      <c r="F10" s="9"/>
      <c r="G10" s="9"/>
      <c r="H10" s="8"/>
      <c r="I10" s="496"/>
      <c r="J10" s="499"/>
    </row>
    <row r="11" spans="1:10" s="494" customFormat="1" ht="14.25" customHeight="1">
      <c r="A11" s="497">
        <v>2015</v>
      </c>
      <c r="B11" s="492">
        <f>Atención!M44</f>
        <v>83.466287481002666</v>
      </c>
      <c r="C11" s="493"/>
      <c r="D11" s="493"/>
      <c r="E11" s="9"/>
      <c r="F11" s="9"/>
      <c r="G11" s="9"/>
      <c r="H11" s="8"/>
      <c r="J11" s="500"/>
    </row>
    <row r="12" spans="1:10" s="494" customFormat="1" ht="14.25" customHeight="1">
      <c r="A12" s="497">
        <v>2016</v>
      </c>
      <c r="B12" s="492">
        <f>Atención!P44</f>
        <v>77.391225361068223</v>
      </c>
      <c r="C12" s="493"/>
      <c r="D12" s="493"/>
      <c r="E12" s="9"/>
      <c r="F12" s="9"/>
      <c r="G12" s="9"/>
      <c r="H12" s="8"/>
      <c r="J12" s="499"/>
    </row>
    <row r="13" spans="1:10" s="494" customFormat="1" ht="14.25" customHeight="1">
      <c r="A13" s="497">
        <v>2017</v>
      </c>
      <c r="B13" s="492">
        <f>Atención!S44</f>
        <v>80.070425230604357</v>
      </c>
      <c r="C13" s="493"/>
      <c r="D13" s="493"/>
      <c r="E13" s="9"/>
      <c r="F13" s="9"/>
      <c r="G13" s="9"/>
      <c r="H13" s="8"/>
      <c r="J13" s="499"/>
    </row>
    <row r="14" spans="1:10" s="494" customFormat="1" ht="14.25" customHeight="1">
      <c r="A14" s="59" t="s">
        <v>268</v>
      </c>
      <c r="B14" s="533">
        <f>B13-B12</f>
        <v>2.6791998695361343</v>
      </c>
      <c r="C14" s="493"/>
      <c r="D14" s="493"/>
      <c r="E14" s="9"/>
      <c r="F14" s="9"/>
      <c r="G14" s="9"/>
      <c r="H14" s="8"/>
      <c r="J14" s="499"/>
    </row>
    <row r="15" spans="1:10" ht="7.5" customHeight="1">
      <c r="A15" s="10"/>
      <c r="B15" s="11"/>
      <c r="C15" s="11"/>
      <c r="D15" s="11"/>
      <c r="E15" s="11"/>
      <c r="F15" s="11"/>
      <c r="G15" s="11"/>
      <c r="H15" s="10"/>
    </row>
    <row r="16" spans="1:10" ht="32.25" customHeight="1">
      <c r="A16" s="59" t="s">
        <v>64</v>
      </c>
      <c r="B16" s="59" t="s">
        <v>3</v>
      </c>
      <c r="C16" s="59" t="s">
        <v>4</v>
      </c>
      <c r="D16" s="59" t="s">
        <v>5</v>
      </c>
      <c r="E16" s="59" t="s">
        <v>6</v>
      </c>
      <c r="F16" s="59" t="s">
        <v>7</v>
      </c>
      <c r="G16" s="59" t="s">
        <v>207</v>
      </c>
      <c r="H16" s="59" t="s">
        <v>65</v>
      </c>
      <c r="J16" s="1" t="s">
        <v>70</v>
      </c>
    </row>
    <row r="17" spans="1:11" ht="14.1" customHeight="1">
      <c r="A17" s="526" t="s">
        <v>9</v>
      </c>
      <c r="B17" s="542">
        <f>Atención!D10</f>
        <v>40.424164524421599</v>
      </c>
      <c r="C17" s="542">
        <f>Atención!G10</f>
        <v>45.310880829015545</v>
      </c>
      <c r="D17" s="542">
        <f>Atención!J10</f>
        <v>52.706149050722587</v>
      </c>
      <c r="E17" s="542">
        <f>Atención!M10</f>
        <v>64.581046469081599</v>
      </c>
      <c r="F17" s="542">
        <f>Atención!P10</f>
        <v>92.484576556365667</v>
      </c>
      <c r="G17" s="542">
        <f>Atención!S10</f>
        <v>63.522238163558107</v>
      </c>
      <c r="H17" s="529">
        <f>G17-F17</f>
        <v>-28.96233839280756</v>
      </c>
      <c r="J17" s="1">
        <f>RANK(Tabla72[[#This Row],[Variación
último año]],$H$17:$H$50)</f>
        <v>34</v>
      </c>
      <c r="K17" s="75"/>
    </row>
    <row r="18" spans="1:11" ht="14.1" customHeight="1">
      <c r="A18" s="526" t="s">
        <v>12</v>
      </c>
      <c r="B18" s="542">
        <f>Atención!D11</f>
        <v>81.466302367941708</v>
      </c>
      <c r="C18" s="542">
        <f>Atención!G11</f>
        <v>78.37226827430294</v>
      </c>
      <c r="D18" s="542">
        <f>Atención!J11</f>
        <v>85.539023753589134</v>
      </c>
      <c r="E18" s="542">
        <f>Atención!M11</f>
        <v>89.683124539425208</v>
      </c>
      <c r="F18" s="542">
        <f>Atención!P11</f>
        <v>80.444856348470807</v>
      </c>
      <c r="G18" s="542">
        <f>Atención!S11</f>
        <v>87.131782945736433</v>
      </c>
      <c r="H18" s="529">
        <f t="shared" ref="H18:H45" si="0">G18-F18</f>
        <v>6.6869265972656251</v>
      </c>
      <c r="J18" s="1">
        <f>RANK(Tabla72[[#This Row],[Variación
último año]],$H$17:$H$50)</f>
        <v>5</v>
      </c>
      <c r="K18" s="75"/>
    </row>
    <row r="19" spans="1:11" ht="14.1" customHeight="1">
      <c r="A19" s="526" t="s">
        <v>13</v>
      </c>
      <c r="B19" s="542">
        <f>Atención!D12</f>
        <v>76.470588235294116</v>
      </c>
      <c r="C19" s="542">
        <f>Atención!G12</f>
        <v>63.187991422444597</v>
      </c>
      <c r="D19" s="542">
        <f>Atención!J12</f>
        <v>61.385281385281388</v>
      </c>
      <c r="E19" s="542">
        <f>Atención!M12</f>
        <v>72.60726072607261</v>
      </c>
      <c r="F19" s="542">
        <f>Atención!P12</f>
        <v>74.299065420560751</v>
      </c>
      <c r="G19" s="542">
        <f>Atención!S12</f>
        <v>64.852607709750572</v>
      </c>
      <c r="H19" s="529">
        <f t="shared" si="0"/>
        <v>-9.4464577108101793</v>
      </c>
      <c r="J19" s="1">
        <f>RANK(Tabla72[[#This Row],[Variación
último año]],$H$17:$H$50)</f>
        <v>33</v>
      </c>
      <c r="K19" s="75"/>
    </row>
    <row r="20" spans="1:11" ht="14.1" customHeight="1">
      <c r="A20" s="526" t="s">
        <v>14</v>
      </c>
      <c r="B20" s="542">
        <f>Atención!D13</f>
        <v>81.630648330058946</v>
      </c>
      <c r="C20" s="542">
        <f>Atención!G13</f>
        <v>83.40292275574113</v>
      </c>
      <c r="D20" s="542">
        <f>Atención!J13</f>
        <v>81.400437636761495</v>
      </c>
      <c r="E20" s="542">
        <f>Atención!M13</f>
        <v>84.322508398656211</v>
      </c>
      <c r="F20" s="542">
        <f>Atención!P13</f>
        <v>82.130177514792905</v>
      </c>
      <c r="G20" s="542">
        <f>Atención!S13</f>
        <v>86.842105263157904</v>
      </c>
      <c r="H20" s="529">
        <f t="shared" si="0"/>
        <v>4.7119277483649995</v>
      </c>
      <c r="J20" s="1">
        <f>RANK(Tabla72[[#This Row],[Variación
último año]],$H$17:$H$50)</f>
        <v>8</v>
      </c>
      <c r="K20" s="75"/>
    </row>
    <row r="21" spans="1:11" ht="14.1" customHeight="1">
      <c r="A21" s="526" t="s">
        <v>15</v>
      </c>
      <c r="B21" s="542">
        <f>Atención!D14</f>
        <v>71.001423825344091</v>
      </c>
      <c r="C21" s="542">
        <f>Atención!G14</f>
        <v>74.65167440723539</v>
      </c>
      <c r="D21" s="542">
        <f>Atención!J14</f>
        <v>74.953271028037378</v>
      </c>
      <c r="E21" s="542">
        <f>Atención!M14</f>
        <v>79.23450442730649</v>
      </c>
      <c r="F21" s="542">
        <f>Atención!P14</f>
        <v>81.907231345433601</v>
      </c>
      <c r="G21" s="542">
        <f>Atención!S14</f>
        <v>82.385490316630808</v>
      </c>
      <c r="H21" s="529">
        <f t="shared" si="0"/>
        <v>0.47825897119720651</v>
      </c>
      <c r="J21" s="1">
        <f>RANK(Tabla72[[#This Row],[Variación
último año]],$H$17:$H$50)</f>
        <v>19</v>
      </c>
      <c r="K21" s="75"/>
    </row>
    <row r="22" spans="1:11" ht="14.1" customHeight="1">
      <c r="A22" s="526" t="s">
        <v>16</v>
      </c>
      <c r="B22" s="542">
        <f>Atención!D15</f>
        <v>87.064873417721529</v>
      </c>
      <c r="C22" s="542">
        <f>Atención!G15</f>
        <v>83.561020036429866</v>
      </c>
      <c r="D22" s="542">
        <f>Atención!J15</f>
        <v>86.008771929824562</v>
      </c>
      <c r="E22" s="542">
        <f>Atención!M15</f>
        <v>83.756345177664969</v>
      </c>
      <c r="F22" s="542">
        <f>Atención!P15</f>
        <v>81.834411961615714</v>
      </c>
      <c r="G22" s="542">
        <f>Atención!S15</f>
        <v>87.508690614136725</v>
      </c>
      <c r="H22" s="529">
        <f t="shared" si="0"/>
        <v>5.6742786525210107</v>
      </c>
      <c r="J22" s="1">
        <f>RANK(Tabla72[[#This Row],[Variación
último año]],$H$17:$H$50)</f>
        <v>7</v>
      </c>
      <c r="K22" s="75"/>
    </row>
    <row r="23" spans="1:11" ht="14.1" customHeight="1">
      <c r="A23" s="526" t="s">
        <v>17</v>
      </c>
      <c r="B23" s="542">
        <f>Atención!D16</f>
        <v>64.547055370768931</v>
      </c>
      <c r="C23" s="542">
        <f>Atención!G16</f>
        <v>76.134169884169893</v>
      </c>
      <c r="D23" s="542">
        <f>Atención!J16</f>
        <v>79.106933019976495</v>
      </c>
      <c r="E23" s="542">
        <f>Atención!M16</f>
        <v>82.268370607028757</v>
      </c>
      <c r="F23" s="542">
        <f>Atención!P16</f>
        <v>75.480179812014711</v>
      </c>
      <c r="G23" s="542">
        <f>Atención!S16</f>
        <v>70.644787004806901</v>
      </c>
      <c r="H23" s="529">
        <f t="shared" si="0"/>
        <v>-4.8353928072078105</v>
      </c>
      <c r="J23" s="1">
        <f>RANK(Tabla72[[#This Row],[Variación
último año]],$H$17:$H$50)</f>
        <v>31</v>
      </c>
      <c r="K23" s="75"/>
    </row>
    <row r="24" spans="1:11" ht="14.1" customHeight="1">
      <c r="A24" s="526" t="s">
        <v>18</v>
      </c>
      <c r="B24" s="542">
        <f>Atención!D17</f>
        <v>84.856879039704523</v>
      </c>
      <c r="C24" s="542">
        <f>Atención!G17</f>
        <v>85.759493670886073</v>
      </c>
      <c r="D24" s="542">
        <f>Atención!J17</f>
        <v>87.367303609341832</v>
      </c>
      <c r="E24" s="542">
        <f>Atención!M17</f>
        <v>87.948207171314735</v>
      </c>
      <c r="F24" s="542">
        <f>Atención!P17</f>
        <v>87.2340425531915</v>
      </c>
      <c r="G24" s="542">
        <f>Atención!S17</f>
        <v>82.860520094562645</v>
      </c>
      <c r="H24" s="529">
        <f t="shared" si="0"/>
        <v>-4.3735224586288552</v>
      </c>
      <c r="J24" s="1">
        <f>RANK(Tabla72[[#This Row],[Variación
último año]],$H$17:$H$50)</f>
        <v>30</v>
      </c>
      <c r="K24" s="75"/>
    </row>
    <row r="25" spans="1:11" ht="14.1" customHeight="1">
      <c r="A25" s="526" t="s">
        <v>19</v>
      </c>
      <c r="B25" s="542">
        <f>Atención!D18</f>
        <v>80.837473385379695</v>
      </c>
      <c r="C25" s="542">
        <f>Atención!G18</f>
        <v>84.883720930232556</v>
      </c>
      <c r="D25" s="542">
        <f>Atención!J18</f>
        <v>88.667820069204154</v>
      </c>
      <c r="E25" s="542">
        <f>Atención!M18</f>
        <v>85.79285059578369</v>
      </c>
      <c r="F25" s="542">
        <f>Atención!P18</f>
        <v>86.248736097067749</v>
      </c>
      <c r="G25" s="542">
        <f>Atención!S18</f>
        <v>87.057728119180638</v>
      </c>
      <c r="H25" s="529">
        <f t="shared" si="0"/>
        <v>0.80899202211288923</v>
      </c>
      <c r="J25" s="1">
        <f>RANK(Tabla72[[#This Row],[Variación
último año]],$H$17:$H$50)</f>
        <v>18</v>
      </c>
      <c r="K25" s="75"/>
    </row>
    <row r="26" spans="1:11" ht="14.1" customHeight="1">
      <c r="A26" s="526" t="s">
        <v>20</v>
      </c>
      <c r="B26" s="542">
        <f>Atención!D19</f>
        <v>64.634376177911804</v>
      </c>
      <c r="C26" s="542">
        <f>Atención!G19</f>
        <v>65.501864764066809</v>
      </c>
      <c r="D26" s="542">
        <f>Atención!J19</f>
        <v>61.795021392454295</v>
      </c>
      <c r="E26" s="542">
        <f>Atención!M19</f>
        <v>59.89404219723022</v>
      </c>
      <c r="F26" s="542">
        <f>Atención!P19</f>
        <v>70.651847401622106</v>
      </c>
      <c r="G26" s="542">
        <f>Atención!S19</f>
        <v>73.865752082312596</v>
      </c>
      <c r="H26" s="529">
        <f t="shared" si="0"/>
        <v>3.2139046806904901</v>
      </c>
      <c r="J26" s="1">
        <f>RANK(Tabla72[[#This Row],[Variación
último año]],$H$17:$H$50)</f>
        <v>12</v>
      </c>
      <c r="K26" s="75"/>
    </row>
    <row r="27" spans="1:11" ht="14.1" customHeight="1">
      <c r="A27" s="526" t="s">
        <v>21</v>
      </c>
      <c r="B27" s="542">
        <f>Atención!D20</f>
        <v>72.620504037191097</v>
      </c>
      <c r="C27" s="542">
        <f>Atención!G20</f>
        <v>76.520033622863551</v>
      </c>
      <c r="D27" s="542">
        <f>Atención!J20</f>
        <v>72.766323024054984</v>
      </c>
      <c r="E27" s="542">
        <f>Atención!M20</f>
        <v>75.590097869890613</v>
      </c>
      <c r="F27" s="542">
        <f>Atención!P20</f>
        <v>72.210462654974293</v>
      </c>
      <c r="G27" s="542">
        <f>Atención!S20</f>
        <v>73.631386861313857</v>
      </c>
      <c r="H27" s="529">
        <f t="shared" si="0"/>
        <v>1.4209242063395635</v>
      </c>
      <c r="J27" s="1">
        <f>RANK(Tabla72[[#This Row],[Variación
último año]],$H$17:$H$50)</f>
        <v>17</v>
      </c>
      <c r="K27" s="75"/>
    </row>
    <row r="28" spans="1:11" ht="14.1" customHeight="1">
      <c r="A28" s="526" t="s">
        <v>22</v>
      </c>
      <c r="B28" s="542">
        <f>Atención!D21</f>
        <v>82.804503582395085</v>
      </c>
      <c r="C28" s="542">
        <f>Atención!G21</f>
        <v>81.55893536121674</v>
      </c>
      <c r="D28" s="542">
        <f>Atención!J21</f>
        <v>79.741136747326962</v>
      </c>
      <c r="E28" s="542">
        <f>Atención!M21</f>
        <v>85.091277890466529</v>
      </c>
      <c r="F28" s="542">
        <f>Atención!P21</f>
        <v>80.976346250629092</v>
      </c>
      <c r="G28" s="542">
        <f>Atención!S21</f>
        <v>83.810637054354174</v>
      </c>
      <c r="H28" s="529">
        <f t="shared" si="0"/>
        <v>2.8342908037250822</v>
      </c>
      <c r="J28" s="1">
        <f>RANK(Tabla72[[#This Row],[Variación
último año]],$H$17:$H$50)</f>
        <v>13</v>
      </c>
      <c r="K28" s="75"/>
    </row>
    <row r="29" spans="1:11" ht="14.1" customHeight="1">
      <c r="A29" s="526" t="s">
        <v>23</v>
      </c>
      <c r="B29" s="542">
        <f>Atención!D22</f>
        <v>63.146401985111666</v>
      </c>
      <c r="C29" s="542">
        <f>Atención!G22</f>
        <v>75.982767905223483</v>
      </c>
      <c r="D29" s="542">
        <f>Atención!J22</f>
        <v>83.972425678586816</v>
      </c>
      <c r="E29" s="542">
        <f>Atención!M22</f>
        <v>94.627245271022105</v>
      </c>
      <c r="F29" s="542">
        <f>Atención!P22</f>
        <v>96.210106382978722</v>
      </c>
      <c r="G29" s="542">
        <f>Atención!S22</f>
        <v>94.16046842854881</v>
      </c>
      <c r="H29" s="529">
        <f t="shared" si="0"/>
        <v>-2.0496379544299117</v>
      </c>
      <c r="J29" s="1">
        <f>RANK(Tabla72[[#This Row],[Variación
último año]],$H$17:$H$50)</f>
        <v>26</v>
      </c>
      <c r="K29" s="75"/>
    </row>
    <row r="30" spans="1:11" ht="14.1" customHeight="1">
      <c r="A30" s="526" t="s">
        <v>24</v>
      </c>
      <c r="B30" s="542">
        <f>Atención!D23</f>
        <v>83.874835151660477</v>
      </c>
      <c r="C30" s="542">
        <f>Atención!G23</f>
        <v>82.131182339206106</v>
      </c>
      <c r="D30" s="542">
        <f>Atención!J23</f>
        <v>98.503131205132121</v>
      </c>
      <c r="E30" s="542">
        <f>Atención!M23</f>
        <v>99.445408950617292</v>
      </c>
      <c r="F30" s="542">
        <f>Atención!P23</f>
        <v>66.049200249614088</v>
      </c>
      <c r="G30" s="542">
        <f>Atención!S23</f>
        <v>77.173957523427589</v>
      </c>
      <c r="H30" s="529">
        <f t="shared" si="0"/>
        <v>11.124757273813501</v>
      </c>
      <c r="J30" s="1">
        <f>RANK(Tabla72[[#This Row],[Variación
último año]],$H$17:$H$50)</f>
        <v>3</v>
      </c>
      <c r="K30" s="75"/>
    </row>
    <row r="31" spans="1:11" ht="14.1" customHeight="1">
      <c r="A31" s="526" t="s">
        <v>25</v>
      </c>
      <c r="B31" s="542">
        <f>Atención!D24</f>
        <v>81.124795963792849</v>
      </c>
      <c r="C31" s="542">
        <f>Atención!G24</f>
        <v>80.219594594594597</v>
      </c>
      <c r="D31" s="542">
        <f>Atención!J24</f>
        <v>79.303708887333798</v>
      </c>
      <c r="E31" s="542">
        <f>Atención!M24</f>
        <v>76.275598750433886</v>
      </c>
      <c r="F31" s="542">
        <f>Atención!P24</f>
        <v>80.170168432019452</v>
      </c>
      <c r="G31" s="542">
        <f>Atención!S24</f>
        <v>82.844202898550719</v>
      </c>
      <c r="H31" s="529">
        <f t="shared" si="0"/>
        <v>2.6740344665312676</v>
      </c>
      <c r="J31" s="1">
        <f>RANK(Tabla72[[#This Row],[Variación
último año]],$H$17:$H$50)</f>
        <v>15</v>
      </c>
      <c r="K31" s="75"/>
    </row>
    <row r="32" spans="1:11" ht="14.1" customHeight="1">
      <c r="A32" s="526" t="s">
        <v>26</v>
      </c>
      <c r="B32" s="542">
        <f>Atención!D25</f>
        <v>63.99751707014277</v>
      </c>
      <c r="C32" s="542">
        <f>Atención!G25</f>
        <v>89.453125</v>
      </c>
      <c r="D32" s="542">
        <f>Atención!J25</f>
        <v>86.044556536359821</v>
      </c>
      <c r="E32" s="542">
        <f>Atención!M25</f>
        <v>79.448105436573314</v>
      </c>
      <c r="F32" s="542">
        <f>Atención!P25</f>
        <v>78.490418459131789</v>
      </c>
      <c r="G32" s="542">
        <f>Atención!S25</f>
        <v>85.245183887915928</v>
      </c>
      <c r="H32" s="529">
        <f t="shared" si="0"/>
        <v>6.7547654287841397</v>
      </c>
      <c r="J32" s="1">
        <f>RANK(Tabla72[[#This Row],[Variación
último año]],$H$17:$H$50)</f>
        <v>4</v>
      </c>
      <c r="K32" s="75"/>
    </row>
    <row r="33" spans="1:14" ht="14.1" customHeight="1">
      <c r="A33" s="526" t="s">
        <v>27</v>
      </c>
      <c r="B33" s="542">
        <f>Atención!D26</f>
        <v>81.519756838905778</v>
      </c>
      <c r="C33" s="542">
        <f>Atención!G26</f>
        <v>77.784770295783517</v>
      </c>
      <c r="D33" s="542">
        <f>Atención!J26</f>
        <v>80.749448934606903</v>
      </c>
      <c r="E33" s="542">
        <f>Atención!M26</f>
        <v>85.060565275908488</v>
      </c>
      <c r="F33" s="542">
        <f>Atención!P26</f>
        <v>82.570422535211264</v>
      </c>
      <c r="G33" s="542">
        <f>Atención!S26</f>
        <v>86.759045419553502</v>
      </c>
      <c r="H33" s="529">
        <f t="shared" si="0"/>
        <v>4.1886228843422373</v>
      </c>
      <c r="J33" s="1">
        <f>RANK(Tabla72[[#This Row],[Variación
último año]],$H$17:$H$50)</f>
        <v>9</v>
      </c>
      <c r="K33" s="75"/>
    </row>
    <row r="34" spans="1:14" ht="14.1" customHeight="1">
      <c r="A34" s="526" t="s">
        <v>28</v>
      </c>
      <c r="B34" s="542">
        <f>Atención!D27</f>
        <v>76.649022801302934</v>
      </c>
      <c r="C34" s="542">
        <f>Atención!G27</f>
        <v>70.395353194678663</v>
      </c>
      <c r="D34" s="542">
        <f>Atención!J27</f>
        <v>81.13824683820323</v>
      </c>
      <c r="E34" s="542">
        <f>Atención!M27</f>
        <v>73.921251348435817</v>
      </c>
      <c r="F34" s="542">
        <f>Atención!P27</f>
        <v>77.690333618477339</v>
      </c>
      <c r="G34" s="542">
        <f>Atención!S27</f>
        <v>90.152818540633533</v>
      </c>
      <c r="H34" s="529">
        <f t="shared" si="0"/>
        <v>12.462484922156193</v>
      </c>
      <c r="J34" s="1">
        <f>RANK(Tabla72[[#This Row],[Variación
último año]],$H$17:$H$50)</f>
        <v>2</v>
      </c>
      <c r="K34" s="75"/>
    </row>
    <row r="35" spans="1:14" ht="14.1" customHeight="1">
      <c r="A35" s="526" t="s">
        <v>29</v>
      </c>
      <c r="B35" s="542">
        <f>Atención!D28</f>
        <v>66.427450100919501</v>
      </c>
      <c r="C35" s="542">
        <f>Atención!G28</f>
        <v>68.012572533849124</v>
      </c>
      <c r="D35" s="542">
        <f>Atención!J28</f>
        <v>71.143650593284519</v>
      </c>
      <c r="E35" s="542">
        <f>Atención!M28</f>
        <v>70.797792272955334</v>
      </c>
      <c r="F35" s="542">
        <f>Atención!P28</f>
        <v>70.953101361573374</v>
      </c>
      <c r="G35" s="542">
        <f>Atención!S28</f>
        <v>69.074117925645268</v>
      </c>
      <c r="H35" s="529">
        <f t="shared" si="0"/>
        <v>-1.8789834359281059</v>
      </c>
      <c r="J35" s="1">
        <f>RANK(Tabla72[[#This Row],[Variación
último año]],$H$17:$H$50)</f>
        <v>25</v>
      </c>
      <c r="K35" s="75"/>
    </row>
    <row r="36" spans="1:14" ht="14.1" customHeight="1">
      <c r="A36" s="526" t="s">
        <v>30</v>
      </c>
      <c r="B36" s="542">
        <f>Atención!D29</f>
        <v>51.795521757498939</v>
      </c>
      <c r="C36" s="542">
        <f>Atención!G29</f>
        <v>61.845730027548207</v>
      </c>
      <c r="D36" s="542">
        <f>Atención!J29</f>
        <v>66.099417823555754</v>
      </c>
      <c r="E36" s="542">
        <f>Atención!M29</f>
        <v>60.528634361233479</v>
      </c>
      <c r="F36" s="542">
        <f>Atención!P29</f>
        <v>57.977815699658706</v>
      </c>
      <c r="G36" s="542">
        <f>Atención!S29</f>
        <v>70.642201834862391</v>
      </c>
      <c r="H36" s="529">
        <f t="shared" si="0"/>
        <v>12.664386135203685</v>
      </c>
      <c r="J36" s="1">
        <f>RANK(Tabla72[[#This Row],[Variación
último año]],$H$17:$H$50)</f>
        <v>1</v>
      </c>
      <c r="K36" s="75"/>
      <c r="N36" s="29"/>
    </row>
    <row r="37" spans="1:14" ht="14.1" customHeight="1">
      <c r="A37" s="526" t="s">
        <v>31</v>
      </c>
      <c r="B37" s="542">
        <f>Atención!D30</f>
        <v>79.398780744166487</v>
      </c>
      <c r="C37" s="542">
        <f>Atención!G30</f>
        <v>86.261658684144194</v>
      </c>
      <c r="D37" s="542">
        <f>Atención!J30</f>
        <v>85.053598774885145</v>
      </c>
      <c r="E37" s="542">
        <f>Atención!M30</f>
        <v>86.473684210526315</v>
      </c>
      <c r="F37" s="542">
        <f>Atención!P30</f>
        <v>83.425948296690024</v>
      </c>
      <c r="G37" s="542">
        <f>Atención!S30</f>
        <v>89.232381451401622</v>
      </c>
      <c r="H37" s="529">
        <f t="shared" si="0"/>
        <v>5.8064331547115984</v>
      </c>
      <c r="J37" s="1">
        <f>RANK(Tabla72[[#This Row],[Variación
último año]],$H$17:$H$50)</f>
        <v>6</v>
      </c>
      <c r="K37" s="75"/>
    </row>
    <row r="38" spans="1:14" ht="14.1" customHeight="1">
      <c r="A38" s="526" t="s">
        <v>32</v>
      </c>
      <c r="B38" s="542">
        <f>Atención!D31</f>
        <v>82.096664397549361</v>
      </c>
      <c r="C38" s="542">
        <f>Atención!G31</f>
        <v>84.082769598089939</v>
      </c>
      <c r="D38" s="542">
        <f>Atención!J31</f>
        <v>81.020487050637797</v>
      </c>
      <c r="E38" s="542">
        <f>Atención!M31</f>
        <v>81.135465325188648</v>
      </c>
      <c r="F38" s="542">
        <f>Atención!P31</f>
        <v>82.409107601909653</v>
      </c>
      <c r="G38" s="542">
        <f>Atención!S31</f>
        <v>76.734963648380699</v>
      </c>
      <c r="H38" s="529">
        <f t="shared" si="0"/>
        <v>-5.6741439535289544</v>
      </c>
      <c r="J38" s="1">
        <f>RANK(Tabla72[[#This Row],[Variación
último año]],$H$17:$H$50)</f>
        <v>32</v>
      </c>
      <c r="K38" s="75"/>
    </row>
    <row r="39" spans="1:14" ht="14.1" customHeight="1">
      <c r="A39" s="526" t="s">
        <v>33</v>
      </c>
      <c r="B39" s="542">
        <f>Atención!D32</f>
        <v>83.385125336648031</v>
      </c>
      <c r="C39" s="542">
        <f>Atención!G32</f>
        <v>82.428256070640174</v>
      </c>
      <c r="D39" s="542">
        <f>Atención!J32</f>
        <v>85.024018084204585</v>
      </c>
      <c r="E39" s="542">
        <f>Atención!M32</f>
        <v>86.659718603439302</v>
      </c>
      <c r="F39" s="542">
        <f>Atención!P32</f>
        <v>88.121140840929129</v>
      </c>
      <c r="G39" s="542">
        <f>Atención!S32</f>
        <v>88.000900495272404</v>
      </c>
      <c r="H39" s="529">
        <f t="shared" si="0"/>
        <v>-0.12024034565672537</v>
      </c>
      <c r="J39" s="1">
        <f>RANK(Tabla72[[#This Row],[Variación
último año]],$H$17:$H$50)</f>
        <v>20</v>
      </c>
      <c r="K39" s="75"/>
    </row>
    <row r="40" spans="1:14" ht="14.1" customHeight="1">
      <c r="A40" s="526" t="s">
        <v>34</v>
      </c>
      <c r="B40" s="542">
        <f>Atención!D33</f>
        <v>96.872175013559939</v>
      </c>
      <c r="C40" s="542">
        <f>Atención!G33</f>
        <v>98.004632104044191</v>
      </c>
      <c r="D40" s="542">
        <f>Atención!J33</f>
        <v>97.229822161422703</v>
      </c>
      <c r="E40" s="542">
        <f>Atención!M33</f>
        <v>98.396825396825392</v>
      </c>
      <c r="F40" s="542">
        <f>Atención!P33</f>
        <v>98.153214774281807</v>
      </c>
      <c r="G40" s="542">
        <f>Atención!S33</f>
        <v>97.553275453827936</v>
      </c>
      <c r="H40" s="529">
        <f t="shared" si="0"/>
        <v>-0.59993932045387055</v>
      </c>
      <c r="J40" s="1">
        <f>RANK(Tabla72[[#This Row],[Variación
último año]],$H$17:$H$50)</f>
        <v>23</v>
      </c>
      <c r="K40" s="75"/>
    </row>
    <row r="41" spans="1:14" ht="14.1" customHeight="1">
      <c r="A41" s="526" t="s">
        <v>35</v>
      </c>
      <c r="B41" s="542">
        <f>Atención!D34</f>
        <v>99.957081545064369</v>
      </c>
      <c r="C41" s="542">
        <f>Atención!G34</f>
        <v>100</v>
      </c>
      <c r="D41" s="542">
        <f>Atención!J34</f>
        <v>100</v>
      </c>
      <c r="E41" s="542">
        <f>Atención!M34</f>
        <v>0</v>
      </c>
      <c r="F41" s="542">
        <f>Atención!P34</f>
        <v>97.233748271092665</v>
      </c>
      <c r="G41" s="542">
        <f>Atención!S34</f>
        <v>99.954689623923869</v>
      </c>
      <c r="H41" s="529">
        <f t="shared" si="0"/>
        <v>2.7209413528312041</v>
      </c>
      <c r="J41" s="1">
        <f>RANK(Tabla72[[#This Row],[Variación
último año]],$H$17:$H$50)</f>
        <v>14</v>
      </c>
      <c r="K41" s="75"/>
    </row>
    <row r="42" spans="1:14" ht="14.1" customHeight="1">
      <c r="A42" s="526" t="s">
        <v>36</v>
      </c>
      <c r="B42" s="542">
        <f>Atención!D35</f>
        <v>87.344609741186062</v>
      </c>
      <c r="C42" s="542">
        <f>Atención!G35</f>
        <v>82.893539581437665</v>
      </c>
      <c r="D42" s="542">
        <f>Atención!J35</f>
        <v>87.4035349763505</v>
      </c>
      <c r="E42" s="542">
        <f>Atención!M35</f>
        <v>89.083080040526852</v>
      </c>
      <c r="F42" s="542">
        <f>Atención!P35</f>
        <v>90.096320079031855</v>
      </c>
      <c r="G42" s="542">
        <f>Atención!S35</f>
        <v>89.901207464324912</v>
      </c>
      <c r="H42" s="529">
        <f t="shared" si="0"/>
        <v>-0.19511261470694308</v>
      </c>
      <c r="J42" s="1">
        <f>RANK(Tabla72[[#This Row],[Variación
último año]],$H$17:$H$50)</f>
        <v>22</v>
      </c>
      <c r="K42" s="75"/>
    </row>
    <row r="43" spans="1:14" ht="14.1" customHeight="1">
      <c r="A43" s="526" t="s">
        <v>37</v>
      </c>
      <c r="B43" s="542">
        <f>Atención!D36</f>
        <v>83.333333333333343</v>
      </c>
      <c r="C43" s="542">
        <f>Atención!G36</f>
        <v>83.707124010554097</v>
      </c>
      <c r="D43" s="542">
        <f>Atención!J36</f>
        <v>89.082969432314414</v>
      </c>
      <c r="E43" s="542">
        <f>Atención!M36</f>
        <v>86.590909090909093</v>
      </c>
      <c r="F43" s="542">
        <f>Atención!P36</f>
        <v>89.946018893387318</v>
      </c>
      <c r="G43" s="542">
        <f>Atención!S36</f>
        <v>88.948787061994608</v>
      </c>
      <c r="H43" s="529">
        <f t="shared" si="0"/>
        <v>-0.99723183139271043</v>
      </c>
      <c r="J43" s="1">
        <f>RANK(Tabla72[[#This Row],[Variación
último año]],$H$17:$H$50)</f>
        <v>24</v>
      </c>
      <c r="K43" s="75"/>
    </row>
    <row r="44" spans="1:14" ht="14.1" customHeight="1">
      <c r="A44" s="526" t="s">
        <v>38</v>
      </c>
      <c r="B44" s="542">
        <f>Atención!D37</f>
        <v>69.441421835328256</v>
      </c>
      <c r="C44" s="542">
        <f>Atención!G37</f>
        <v>66.183759054517736</v>
      </c>
      <c r="D44" s="542">
        <f>Atención!J37</f>
        <v>69.79690327769957</v>
      </c>
      <c r="E44" s="542">
        <f>Atención!M37</f>
        <v>69.988759835144251</v>
      </c>
      <c r="F44" s="542">
        <f>Atención!P37</f>
        <v>63.757396449704139</v>
      </c>
      <c r="G44" s="542">
        <f>Atención!S37</f>
        <v>66.322100475501344</v>
      </c>
      <c r="H44" s="529">
        <f t="shared" si="0"/>
        <v>2.5647040257972051</v>
      </c>
      <c r="J44" s="1">
        <f>RANK(Tabla72[[#This Row],[Variación
último año]],$H$17:$H$50)</f>
        <v>16</v>
      </c>
      <c r="K44" s="75"/>
    </row>
    <row r="45" spans="1:14" ht="14.1" customHeight="1">
      <c r="A45" s="526" t="s">
        <v>39</v>
      </c>
      <c r="B45" s="542">
        <f>Atención!D38</f>
        <v>67.287630402384508</v>
      </c>
      <c r="C45" s="542">
        <f>Atención!G38</f>
        <v>71.773879142300189</v>
      </c>
      <c r="D45" s="542">
        <f>Atención!J38</f>
        <v>77.094972067039109</v>
      </c>
      <c r="E45" s="542">
        <f>Atención!M38</f>
        <v>77.575020275750205</v>
      </c>
      <c r="F45" s="542">
        <f>Atención!P38</f>
        <v>77.441332323996974</v>
      </c>
      <c r="G45" s="542">
        <f>Atención!S38</f>
        <v>81.558028616852155</v>
      </c>
      <c r="H45" s="529">
        <f t="shared" si="0"/>
        <v>4.1166962928551811</v>
      </c>
      <c r="J45" s="1">
        <f>RANK(Tabla72[[#This Row],[Variación
último año]],$H$17:$H$50)</f>
        <v>10</v>
      </c>
      <c r="K45" s="75"/>
    </row>
    <row r="46" spans="1:14" ht="14.1" customHeight="1">
      <c r="A46" s="526" t="s">
        <v>40</v>
      </c>
      <c r="B46" s="542">
        <f>Atención!D39</f>
        <v>88.115631691648815</v>
      </c>
      <c r="C46" s="542">
        <f>Atención!G39</f>
        <v>86.314655172413794</v>
      </c>
      <c r="D46" s="542">
        <f>Atención!J39</f>
        <v>87.974683544303801</v>
      </c>
      <c r="E46" s="542">
        <f>Atención!M39</f>
        <v>88.321995464852606</v>
      </c>
      <c r="F46" s="542">
        <f>Atención!P39</f>
        <v>90.64039408866995</v>
      </c>
      <c r="G46" s="542">
        <f>Atención!S39</f>
        <v>90.48257372654156</v>
      </c>
      <c r="H46" s="529">
        <f>G46-F46</f>
        <v>-0.15782036212839046</v>
      </c>
      <c r="J46" s="1">
        <f>RANK(Tabla72[[#This Row],[Variación
último año]],$H$17:$H$50)</f>
        <v>21</v>
      </c>
      <c r="K46" s="75"/>
    </row>
    <row r="47" spans="1:14" ht="14.1" customHeight="1">
      <c r="A47" s="530" t="s">
        <v>41</v>
      </c>
      <c r="B47" s="540">
        <f>Atención!D40</f>
        <v>75.827894944899469</v>
      </c>
      <c r="C47" s="540">
        <f>Atención!G40</f>
        <v>77.069055617767816</v>
      </c>
      <c r="D47" s="540">
        <f>Atención!J40</f>
        <v>81.903762259323642</v>
      </c>
      <c r="E47" s="540">
        <f>Atención!M40</f>
        <v>84.280324225806964</v>
      </c>
      <c r="F47" s="540">
        <f>Atención!P40</f>
        <v>77.48857278677734</v>
      </c>
      <c r="G47" s="540">
        <f>Atención!S40</f>
        <v>81.509333874201374</v>
      </c>
      <c r="H47" s="543">
        <f>G47-F47</f>
        <v>4.0207610874240345</v>
      </c>
      <c r="J47" s="1">
        <f>RANK(Tabla72[[#This Row],[Variación
último año]],$H$17:$H$50)</f>
        <v>11</v>
      </c>
      <c r="K47" s="75"/>
    </row>
    <row r="48" spans="1:14" ht="14.1" customHeight="1">
      <c r="A48" s="526" t="s">
        <v>78</v>
      </c>
      <c r="B48" s="542">
        <f>Atención!D41</f>
        <v>79.591057565859245</v>
      </c>
      <c r="C48" s="542">
        <f>Atención!G41</f>
        <v>78.665960825833764</v>
      </c>
      <c r="D48" s="542">
        <f>Atención!J41</f>
        <v>79.352051835853132</v>
      </c>
      <c r="E48" s="542">
        <f>Atención!M41</f>
        <v>79.927927927927939</v>
      </c>
      <c r="F48" s="542">
        <f>Atención!P41</f>
        <v>76.172659603796617</v>
      </c>
      <c r="G48" s="542">
        <f>Atención!S41</f>
        <v>72.962544334879382</v>
      </c>
      <c r="H48" s="529">
        <f>G48-F48</f>
        <v>-3.2101152689172352</v>
      </c>
      <c r="K48" s="75"/>
    </row>
    <row r="49" spans="1:18" ht="14.1" customHeight="1">
      <c r="A49" s="526" t="s">
        <v>43</v>
      </c>
      <c r="B49" s="542">
        <f>Atención!D42</f>
        <v>80.86298683104512</v>
      </c>
      <c r="C49" s="542">
        <f>Atención!G42</f>
        <v>77.994791666666657</v>
      </c>
      <c r="D49" s="542">
        <f>Atención!J42</f>
        <v>80.191693290734818</v>
      </c>
      <c r="E49" s="542">
        <f>Atención!M42</f>
        <v>79.308214947498456</v>
      </c>
      <c r="F49" s="542">
        <f>Atención!P42</f>
        <v>83.250249252243265</v>
      </c>
      <c r="G49" s="542">
        <f>Atención!S42</f>
        <v>79.355281207133061</v>
      </c>
      <c r="H49" s="529">
        <f>G49-F49</f>
        <v>-3.894968045110204</v>
      </c>
      <c r="K49" s="75"/>
    </row>
    <row r="50" spans="1:18" ht="14.1" customHeight="1">
      <c r="A50" s="530" t="s">
        <v>44</v>
      </c>
      <c r="B50" s="540">
        <f>Atención!D43</f>
        <v>79.758308157099705</v>
      </c>
      <c r="C50" s="540">
        <f>Atención!G43</f>
        <v>78.585858585858574</v>
      </c>
      <c r="D50" s="540">
        <f>Atención!J43</f>
        <v>79.443139369199372</v>
      </c>
      <c r="E50" s="540">
        <f>Atención!M43</f>
        <v>79.856803601176765</v>
      </c>
      <c r="F50" s="540">
        <f>Atención!P43</f>
        <v>76.922535211267601</v>
      </c>
      <c r="G50" s="540">
        <f>Atención!S43</f>
        <v>73.614951177685228</v>
      </c>
      <c r="H50" s="543">
        <f>G50-F50</f>
        <v>-3.3075840335823727</v>
      </c>
      <c r="K50" s="75"/>
    </row>
    <row r="51" spans="1:18" ht="28.5" customHeight="1">
      <c r="A51" s="723" t="s">
        <v>447</v>
      </c>
      <c r="B51" s="723"/>
      <c r="C51" s="723"/>
      <c r="D51" s="723"/>
      <c r="E51" s="723"/>
      <c r="F51" s="723"/>
      <c r="G51" s="723"/>
      <c r="H51" s="723"/>
      <c r="I51" s="48"/>
      <c r="J51" s="48"/>
      <c r="K51" s="233"/>
      <c r="M51" s="49"/>
      <c r="N51" s="49"/>
      <c r="O51" s="49"/>
      <c r="P51" s="49"/>
      <c r="Q51" s="49"/>
      <c r="R51" s="49"/>
    </row>
    <row r="52" spans="1:18" ht="13.5" customHeight="1">
      <c r="A52" s="50"/>
      <c r="B52" s="51"/>
      <c r="C52" s="51"/>
      <c r="D52" s="51"/>
      <c r="E52" s="51"/>
      <c r="F52" s="51"/>
      <c r="G52" s="51"/>
      <c r="H52" s="52"/>
    </row>
    <row r="53" spans="1:18" ht="15.75">
      <c r="A53" s="10"/>
      <c r="B53" s="11"/>
      <c r="C53" s="11"/>
      <c r="D53" s="11"/>
      <c r="E53" s="11"/>
      <c r="F53" s="11"/>
      <c r="G53" s="11"/>
      <c r="H53" s="10"/>
    </row>
    <row r="54" spans="1:18" ht="15.75">
      <c r="A54" s="10"/>
      <c r="B54" s="11"/>
      <c r="C54" s="11"/>
      <c r="D54" s="11"/>
      <c r="E54" s="11"/>
      <c r="F54" s="11"/>
      <c r="G54" s="11"/>
      <c r="H54" s="10"/>
    </row>
    <row r="55" spans="1:18" ht="15.75">
      <c r="A55" s="10"/>
      <c r="B55" s="11"/>
      <c r="C55" s="11"/>
      <c r="D55" s="11"/>
      <c r="E55" s="11"/>
      <c r="F55" s="11"/>
      <c r="G55" s="11"/>
      <c r="H55" s="10"/>
    </row>
    <row r="56" spans="1:18" ht="15.75">
      <c r="A56" s="10"/>
      <c r="B56" s="11"/>
      <c r="C56" s="11"/>
      <c r="D56" s="11"/>
      <c r="E56" s="11"/>
      <c r="F56" s="11"/>
      <c r="G56" s="11"/>
      <c r="H56" s="10"/>
    </row>
    <row r="57" spans="1:18" ht="15.75">
      <c r="A57" s="10"/>
      <c r="B57" s="11"/>
      <c r="C57" s="11"/>
      <c r="D57" s="11"/>
      <c r="E57" s="11"/>
      <c r="F57" s="11"/>
      <c r="G57" s="11"/>
      <c r="H57" s="10"/>
    </row>
    <row r="58" spans="1:18" ht="15.75">
      <c r="A58" s="10"/>
      <c r="B58" s="11"/>
      <c r="C58" s="11"/>
      <c r="D58" s="11"/>
      <c r="E58" s="11"/>
      <c r="F58" s="11"/>
      <c r="G58" s="11"/>
      <c r="H58" s="10"/>
    </row>
    <row r="59" spans="1:18" ht="15.75">
      <c r="A59" s="10"/>
      <c r="B59" s="11"/>
      <c r="C59" s="11"/>
      <c r="D59" s="11"/>
      <c r="E59" s="11"/>
      <c r="F59" s="11"/>
      <c r="G59" s="11"/>
      <c r="H59" s="10"/>
    </row>
    <row r="60" spans="1:18" ht="15.75">
      <c r="A60" s="10"/>
      <c r="B60" s="11"/>
      <c r="C60" s="11"/>
      <c r="D60" s="11"/>
      <c r="E60" s="11"/>
      <c r="F60" s="11"/>
      <c r="G60" s="11"/>
      <c r="H60" s="10"/>
    </row>
    <row r="61" spans="1:18" ht="15.75">
      <c r="A61" s="10"/>
      <c r="B61" s="11"/>
      <c r="C61" s="11"/>
      <c r="D61" s="11"/>
      <c r="E61" s="11"/>
      <c r="F61" s="11"/>
      <c r="G61" s="11"/>
      <c r="H61" s="10"/>
    </row>
    <row r="62" spans="1:18" ht="15.75">
      <c r="A62" s="10"/>
      <c r="B62" s="11"/>
      <c r="C62" s="11"/>
      <c r="D62" s="11"/>
      <c r="E62" s="11"/>
      <c r="F62" s="11"/>
      <c r="G62" s="11"/>
      <c r="H62" s="10"/>
    </row>
    <row r="63" spans="1:18" ht="15.75">
      <c r="A63" s="10"/>
      <c r="B63" s="11"/>
      <c r="C63" s="11"/>
      <c r="D63" s="11"/>
      <c r="E63" s="11"/>
      <c r="F63" s="11"/>
      <c r="G63" s="11"/>
      <c r="H63" s="10"/>
    </row>
    <row r="64" spans="1:18" ht="15.75">
      <c r="A64" s="10"/>
      <c r="B64" s="11"/>
      <c r="C64" s="11"/>
      <c r="D64" s="11"/>
      <c r="E64" s="11"/>
      <c r="F64" s="11"/>
      <c r="G64" s="11"/>
      <c r="H64" s="10"/>
    </row>
    <row r="65" spans="1:8" ht="15.75">
      <c r="A65" s="10"/>
      <c r="B65" s="11"/>
      <c r="C65" s="11"/>
      <c r="D65" s="11"/>
      <c r="E65" s="11"/>
      <c r="F65" s="11"/>
      <c r="G65" s="11"/>
      <c r="H65" s="10"/>
    </row>
    <row r="66" spans="1:8" ht="15.75">
      <c r="A66" s="10"/>
      <c r="B66" s="11"/>
      <c r="C66" s="11"/>
      <c r="D66" s="11"/>
      <c r="E66" s="11"/>
      <c r="F66" s="11"/>
      <c r="G66" s="11"/>
      <c r="H66" s="10"/>
    </row>
    <row r="67" spans="1:8" ht="15.75">
      <c r="A67" s="10"/>
      <c r="B67" s="11"/>
      <c r="C67" s="11"/>
      <c r="D67" s="11"/>
      <c r="E67" s="11"/>
      <c r="F67" s="11"/>
      <c r="G67" s="11"/>
      <c r="H67" s="10"/>
    </row>
    <row r="68" spans="1:8" ht="15.75">
      <c r="A68" s="10"/>
      <c r="B68" s="11"/>
      <c r="C68" s="11"/>
      <c r="D68" s="11"/>
      <c r="E68" s="11"/>
      <c r="F68" s="11"/>
      <c r="G68" s="11"/>
      <c r="H68" s="10"/>
    </row>
    <row r="69" spans="1:8" ht="15.75">
      <c r="A69" s="10"/>
      <c r="B69" s="11"/>
      <c r="C69" s="11"/>
      <c r="D69" s="11"/>
      <c r="E69" s="11"/>
      <c r="F69" s="11"/>
      <c r="G69" s="11"/>
      <c r="H69" s="10"/>
    </row>
    <row r="70" spans="1:8" ht="15.75">
      <c r="A70" s="10"/>
      <c r="B70" s="11"/>
      <c r="C70" s="11"/>
      <c r="D70" s="11"/>
      <c r="E70" s="11"/>
      <c r="F70" s="11"/>
      <c r="G70" s="11"/>
      <c r="H70" s="10"/>
    </row>
    <row r="71" spans="1:8" ht="15.75">
      <c r="A71" s="10"/>
      <c r="B71" s="11"/>
      <c r="C71" s="11"/>
      <c r="D71" s="11"/>
      <c r="E71" s="11"/>
      <c r="F71" s="11"/>
      <c r="G71" s="11"/>
      <c r="H71" s="10"/>
    </row>
    <row r="72" spans="1:8" ht="15.75">
      <c r="A72" s="10"/>
      <c r="B72" s="11"/>
      <c r="C72" s="11"/>
      <c r="D72" s="11"/>
      <c r="E72" s="11"/>
      <c r="F72" s="11"/>
      <c r="G72" s="11"/>
      <c r="H72" s="10"/>
    </row>
    <row r="73" spans="1:8" ht="15.75">
      <c r="A73" s="10"/>
      <c r="B73" s="11"/>
      <c r="C73" s="11"/>
      <c r="D73" s="11"/>
      <c r="E73" s="11"/>
      <c r="F73" s="11"/>
      <c r="G73" s="11"/>
      <c r="H73" s="10"/>
    </row>
    <row r="74" spans="1:8" ht="15.75">
      <c r="A74" s="10"/>
      <c r="B74" s="11"/>
      <c r="C74" s="11"/>
      <c r="D74" s="11"/>
      <c r="E74" s="11"/>
      <c r="F74" s="11"/>
      <c r="G74" s="11"/>
      <c r="H74" s="10"/>
    </row>
    <row r="75" spans="1:8" ht="15.75">
      <c r="A75" s="10"/>
      <c r="B75" s="11"/>
      <c r="C75" s="11"/>
      <c r="D75" s="11"/>
      <c r="E75" s="11"/>
      <c r="F75" s="11"/>
      <c r="G75" s="11"/>
      <c r="H75" s="10"/>
    </row>
    <row r="76" spans="1:8" ht="15.75">
      <c r="A76" s="10"/>
      <c r="B76" s="11"/>
      <c r="C76" s="11"/>
      <c r="D76" s="11"/>
      <c r="E76" s="11"/>
      <c r="F76" s="11"/>
      <c r="G76" s="11"/>
      <c r="H76" s="10"/>
    </row>
    <row r="77" spans="1:8" ht="15.75">
      <c r="A77" s="10"/>
      <c r="B77" s="11"/>
      <c r="C77" s="11"/>
      <c r="D77" s="11"/>
      <c r="E77" s="11"/>
      <c r="F77" s="11"/>
      <c r="G77" s="11"/>
      <c r="H77" s="10"/>
    </row>
    <row r="78" spans="1:8" ht="15.75">
      <c r="A78" s="10"/>
      <c r="B78" s="11"/>
      <c r="C78" s="11"/>
      <c r="D78" s="11"/>
      <c r="E78" s="11"/>
      <c r="F78" s="11"/>
      <c r="G78" s="11"/>
      <c r="H78" s="10"/>
    </row>
    <row r="79" spans="1:8" ht="15.75">
      <c r="A79" s="10"/>
      <c r="B79" s="11"/>
      <c r="C79" s="11"/>
      <c r="D79" s="11"/>
      <c r="E79" s="11"/>
      <c r="F79" s="11"/>
      <c r="G79" s="11"/>
      <c r="H79" s="10"/>
    </row>
    <row r="80" spans="1:8" ht="15.75">
      <c r="A80" s="10"/>
      <c r="B80" s="11"/>
      <c r="C80" s="11"/>
      <c r="D80" s="11"/>
      <c r="E80" s="11"/>
      <c r="F80" s="11"/>
      <c r="G80" s="11"/>
      <c r="H80" s="10"/>
    </row>
    <row r="81" spans="1:8" ht="15.75">
      <c r="A81" s="10"/>
      <c r="B81" s="11"/>
      <c r="C81" s="11"/>
      <c r="D81" s="11"/>
      <c r="E81" s="11"/>
      <c r="F81" s="11"/>
      <c r="G81" s="11"/>
      <c r="H81" s="10"/>
    </row>
    <row r="82" spans="1:8" ht="15.75">
      <c r="A82" s="10"/>
      <c r="B82" s="11"/>
      <c r="C82" s="11"/>
      <c r="D82" s="11"/>
      <c r="E82" s="11"/>
      <c r="F82" s="11"/>
      <c r="G82" s="11"/>
      <c r="H82" s="10"/>
    </row>
    <row r="83" spans="1:8" ht="15.75">
      <c r="A83" s="10"/>
      <c r="B83" s="11"/>
      <c r="C83" s="11"/>
      <c r="D83" s="11"/>
      <c r="E83" s="11"/>
      <c r="F83" s="11"/>
      <c r="G83" s="11"/>
      <c r="H83" s="10"/>
    </row>
    <row r="84" spans="1:8" ht="15.75">
      <c r="A84" s="10"/>
      <c r="B84" s="11"/>
      <c r="C84" s="11"/>
      <c r="D84" s="11"/>
      <c r="E84" s="11"/>
      <c r="F84" s="11"/>
      <c r="G84" s="11"/>
      <c r="H84" s="10"/>
    </row>
    <row r="85" spans="1:8" ht="15.75">
      <c r="A85" s="10"/>
      <c r="B85" s="11"/>
      <c r="C85" s="11"/>
      <c r="D85" s="11"/>
      <c r="E85" s="11"/>
      <c r="F85" s="11"/>
      <c r="G85" s="11"/>
      <c r="H85" s="10"/>
    </row>
    <row r="86" spans="1:8" ht="15.75">
      <c r="A86" s="10"/>
      <c r="B86" s="11"/>
      <c r="C86" s="11"/>
      <c r="D86" s="11"/>
      <c r="E86" s="11"/>
      <c r="F86" s="11"/>
      <c r="G86" s="11"/>
      <c r="H86" s="10"/>
    </row>
    <row r="87" spans="1:8" ht="15.75">
      <c r="A87" s="10"/>
      <c r="B87" s="11"/>
      <c r="C87" s="11"/>
      <c r="D87" s="11"/>
      <c r="E87" s="11"/>
      <c r="F87" s="11"/>
      <c r="G87" s="11"/>
      <c r="H87" s="10"/>
    </row>
    <row r="88" spans="1:8" ht="15.75">
      <c r="A88" s="10"/>
      <c r="B88" s="11"/>
      <c r="C88" s="11"/>
      <c r="D88" s="11"/>
      <c r="E88" s="11"/>
      <c r="F88" s="11"/>
      <c r="G88" s="11"/>
      <c r="H88" s="10"/>
    </row>
    <row r="89" spans="1:8" ht="15.75">
      <c r="A89" s="10"/>
      <c r="B89" s="11"/>
      <c r="C89" s="11"/>
      <c r="D89" s="11"/>
      <c r="E89" s="11"/>
      <c r="F89" s="11"/>
      <c r="G89" s="11"/>
      <c r="H89" s="10"/>
    </row>
    <row r="90" spans="1:8" ht="15.75">
      <c r="A90" s="10"/>
      <c r="B90" s="11"/>
      <c r="C90" s="11"/>
      <c r="D90" s="11"/>
      <c r="E90" s="11"/>
      <c r="F90" s="11"/>
      <c r="G90" s="11"/>
      <c r="H90" s="10"/>
    </row>
    <row r="91" spans="1:8" ht="15.75">
      <c r="A91" s="10"/>
      <c r="B91" s="11"/>
      <c r="C91" s="11"/>
      <c r="D91" s="11"/>
      <c r="E91" s="11"/>
      <c r="F91" s="11"/>
      <c r="G91" s="11"/>
      <c r="H91" s="10"/>
    </row>
    <row r="92" spans="1:8" ht="15.75">
      <c r="A92" s="10"/>
      <c r="B92" s="11"/>
      <c r="C92" s="11"/>
      <c r="D92" s="11"/>
      <c r="E92" s="11"/>
      <c r="F92" s="11"/>
      <c r="G92" s="11"/>
      <c r="H92" s="10"/>
    </row>
    <row r="93" spans="1:8" ht="15.75">
      <c r="A93" s="10"/>
      <c r="B93" s="11"/>
      <c r="C93" s="11"/>
      <c r="D93" s="11"/>
      <c r="E93" s="11"/>
      <c r="F93" s="11"/>
      <c r="G93" s="11"/>
      <c r="H93" s="10"/>
    </row>
    <row r="94" spans="1:8" ht="15.75">
      <c r="A94" s="10"/>
      <c r="B94" s="11"/>
      <c r="C94" s="11"/>
      <c r="D94" s="11"/>
      <c r="E94" s="11"/>
      <c r="F94" s="11"/>
      <c r="G94" s="11"/>
      <c r="H94" s="10"/>
    </row>
    <row r="95" spans="1:8" ht="15.75">
      <c r="A95" s="10"/>
      <c r="B95" s="11"/>
      <c r="C95" s="11"/>
      <c r="D95" s="11"/>
      <c r="E95" s="11"/>
      <c r="F95" s="11"/>
      <c r="G95" s="11"/>
      <c r="H95" s="10"/>
    </row>
    <row r="96" spans="1:8" ht="15.75">
      <c r="A96" s="10"/>
      <c r="B96" s="11"/>
      <c r="C96" s="11"/>
      <c r="D96" s="11"/>
      <c r="E96" s="11"/>
      <c r="F96" s="11"/>
      <c r="G96" s="11"/>
      <c r="H96" s="10"/>
    </row>
    <row r="97" spans="1:8" ht="15.75">
      <c r="A97" s="10"/>
      <c r="B97" s="11"/>
      <c r="C97" s="11"/>
      <c r="D97" s="11"/>
      <c r="E97" s="11"/>
      <c r="F97" s="11"/>
      <c r="G97" s="11"/>
      <c r="H97" s="10"/>
    </row>
    <row r="98" spans="1:8" ht="15.75">
      <c r="A98" s="10"/>
      <c r="B98" s="11"/>
      <c r="C98" s="11"/>
      <c r="D98" s="11"/>
      <c r="E98" s="11"/>
      <c r="F98" s="11"/>
      <c r="G98" s="11"/>
      <c r="H98" s="10"/>
    </row>
    <row r="99" spans="1:8" ht="15.75">
      <c r="A99" s="10"/>
      <c r="B99" s="11"/>
      <c r="C99" s="11"/>
      <c r="D99" s="11"/>
      <c r="E99" s="11"/>
      <c r="F99" s="11"/>
      <c r="G99" s="11"/>
      <c r="H99" s="10"/>
    </row>
    <row r="100" spans="1:8" ht="15.75">
      <c r="A100" s="10"/>
      <c r="B100" s="11"/>
      <c r="C100" s="11"/>
      <c r="D100" s="11"/>
      <c r="E100" s="11"/>
      <c r="F100" s="11"/>
      <c r="G100" s="11"/>
      <c r="H100" s="10"/>
    </row>
    <row r="101" spans="1:8" ht="15.75">
      <c r="A101" s="10"/>
      <c r="B101" s="11"/>
      <c r="C101" s="11"/>
      <c r="D101" s="11"/>
      <c r="E101" s="11"/>
      <c r="F101" s="11"/>
      <c r="G101" s="11"/>
      <c r="H101" s="10"/>
    </row>
    <row r="102" spans="1:8" ht="15.75">
      <c r="A102" s="10"/>
      <c r="B102" s="11"/>
      <c r="C102" s="11"/>
      <c r="D102" s="11"/>
      <c r="E102" s="11"/>
      <c r="F102" s="11"/>
      <c r="G102" s="11"/>
      <c r="H102" s="10"/>
    </row>
    <row r="103" spans="1:8" ht="15.75">
      <c r="A103" s="10"/>
      <c r="B103" s="11"/>
      <c r="C103" s="11"/>
      <c r="D103" s="11"/>
      <c r="E103" s="11"/>
      <c r="F103" s="11"/>
      <c r="G103" s="11"/>
      <c r="H103" s="10"/>
    </row>
    <row r="104" spans="1:8" ht="15.75">
      <c r="A104" s="10"/>
      <c r="B104" s="11"/>
      <c r="C104" s="11"/>
      <c r="D104" s="11"/>
      <c r="E104" s="11"/>
      <c r="F104" s="11"/>
      <c r="G104" s="11"/>
      <c r="H104" s="10"/>
    </row>
    <row r="105" spans="1:8" ht="15.75">
      <c r="A105" s="10"/>
      <c r="B105" s="11"/>
      <c r="C105" s="11"/>
      <c r="D105" s="11"/>
      <c r="E105" s="11"/>
      <c r="F105" s="11"/>
      <c r="G105" s="11"/>
      <c r="H105" s="10"/>
    </row>
    <row r="106" spans="1:8" ht="15.75">
      <c r="A106" s="10"/>
      <c r="B106" s="11"/>
      <c r="C106" s="11"/>
      <c r="D106" s="11"/>
      <c r="E106" s="11"/>
      <c r="F106" s="11"/>
      <c r="G106" s="11"/>
      <c r="H106" s="10"/>
    </row>
    <row r="107" spans="1:8" ht="15.75">
      <c r="A107" s="10"/>
      <c r="B107" s="11"/>
      <c r="C107" s="11"/>
      <c r="D107" s="11"/>
      <c r="E107" s="11"/>
      <c r="F107" s="11"/>
      <c r="G107" s="11"/>
      <c r="H107" s="10"/>
    </row>
    <row r="108" spans="1:8" ht="15.75">
      <c r="A108" s="10"/>
      <c r="B108" s="11"/>
      <c r="C108" s="11"/>
      <c r="D108" s="11"/>
      <c r="E108" s="11"/>
      <c r="F108" s="11"/>
      <c r="G108" s="11"/>
      <c r="H108" s="10"/>
    </row>
    <row r="109" spans="1:8" ht="15.75">
      <c r="A109" s="10"/>
      <c r="B109" s="11"/>
      <c r="C109" s="11"/>
      <c r="D109" s="11"/>
      <c r="E109" s="11"/>
      <c r="F109" s="11"/>
      <c r="G109" s="11"/>
      <c r="H109" s="10"/>
    </row>
    <row r="110" spans="1:8" ht="15.75">
      <c r="A110" s="10"/>
      <c r="B110" s="11"/>
      <c r="C110" s="11"/>
      <c r="D110" s="11"/>
      <c r="E110" s="11"/>
      <c r="F110" s="11"/>
      <c r="G110" s="11"/>
      <c r="H110" s="10"/>
    </row>
    <row r="111" spans="1:8" ht="15.75">
      <c r="A111" s="10"/>
      <c r="B111" s="11"/>
      <c r="C111" s="11"/>
      <c r="D111" s="11"/>
      <c r="E111" s="11"/>
      <c r="F111" s="11"/>
      <c r="G111" s="11"/>
      <c r="H111" s="10"/>
    </row>
    <row r="112" spans="1:8" ht="15.75">
      <c r="A112" s="10"/>
      <c r="B112" s="11"/>
      <c r="C112" s="11"/>
      <c r="D112" s="11"/>
      <c r="E112" s="11"/>
      <c r="F112" s="11"/>
      <c r="G112" s="11"/>
      <c r="H112" s="10"/>
    </row>
    <row r="113" spans="1:8" ht="15.75">
      <c r="A113" s="10"/>
      <c r="B113" s="11"/>
      <c r="C113" s="11"/>
      <c r="D113" s="11"/>
      <c r="E113" s="11"/>
      <c r="F113" s="11"/>
      <c r="G113" s="11"/>
      <c r="H113" s="10"/>
    </row>
    <row r="114" spans="1:8" ht="15.75">
      <c r="A114" s="10"/>
      <c r="B114" s="11"/>
      <c r="C114" s="11"/>
      <c r="D114" s="11"/>
      <c r="E114" s="11"/>
      <c r="F114" s="11"/>
      <c r="G114" s="11"/>
      <c r="H114" s="10"/>
    </row>
    <row r="115" spans="1:8" ht="15.75">
      <c r="A115" s="10"/>
      <c r="B115" s="11"/>
      <c r="C115" s="11"/>
      <c r="D115" s="11"/>
      <c r="E115" s="11"/>
      <c r="F115" s="11"/>
      <c r="G115" s="11"/>
      <c r="H115" s="10"/>
    </row>
    <row r="116" spans="1:8" ht="15.75">
      <c r="A116" s="10"/>
      <c r="B116" s="11"/>
      <c r="C116" s="11"/>
      <c r="D116" s="11"/>
      <c r="E116" s="11"/>
      <c r="F116" s="11"/>
      <c r="G116" s="11"/>
      <c r="H116" s="10"/>
    </row>
    <row r="117" spans="1:8" ht="15.75">
      <c r="A117" s="10"/>
      <c r="B117" s="11"/>
      <c r="C117" s="11"/>
      <c r="D117" s="11"/>
      <c r="E117" s="11"/>
      <c r="F117" s="11"/>
      <c r="G117" s="11"/>
      <c r="H117" s="10"/>
    </row>
    <row r="118" spans="1:8" ht="15.75">
      <c r="A118" s="10"/>
      <c r="B118" s="11"/>
      <c r="C118" s="11"/>
      <c r="D118" s="11"/>
      <c r="E118" s="11"/>
      <c r="F118" s="11"/>
      <c r="G118" s="11"/>
      <c r="H118" s="10"/>
    </row>
    <row r="119" spans="1:8" ht="15.75">
      <c r="A119" s="10"/>
      <c r="B119" s="11"/>
      <c r="C119" s="11"/>
      <c r="D119" s="11"/>
      <c r="E119" s="11"/>
      <c r="F119" s="11"/>
      <c r="G119" s="11"/>
      <c r="H119" s="10"/>
    </row>
    <row r="120" spans="1:8" ht="15.75">
      <c r="A120" s="10"/>
      <c r="B120" s="11"/>
      <c r="C120" s="11"/>
      <c r="D120" s="11"/>
      <c r="E120" s="11"/>
      <c r="F120" s="11"/>
      <c r="G120" s="11"/>
      <c r="H120" s="10"/>
    </row>
    <row r="121" spans="1:8" ht="15.75">
      <c r="A121" s="10"/>
      <c r="B121" s="11"/>
      <c r="C121" s="11"/>
      <c r="D121" s="11"/>
      <c r="E121" s="11"/>
      <c r="F121" s="11"/>
      <c r="G121" s="11"/>
      <c r="H121" s="10"/>
    </row>
    <row r="122" spans="1:8" ht="15.75">
      <c r="A122" s="10"/>
      <c r="B122" s="11"/>
      <c r="C122" s="11"/>
      <c r="D122" s="11"/>
      <c r="E122" s="11"/>
      <c r="F122" s="11"/>
      <c r="G122" s="11"/>
      <c r="H122" s="10"/>
    </row>
    <row r="123" spans="1:8" ht="15.75">
      <c r="A123" s="10"/>
      <c r="B123" s="11"/>
      <c r="C123" s="11"/>
      <c r="D123" s="11"/>
      <c r="E123" s="11"/>
      <c r="F123" s="11"/>
      <c r="G123" s="11"/>
      <c r="H123" s="10"/>
    </row>
    <row r="124" spans="1:8" ht="15.75">
      <c r="A124" s="10"/>
      <c r="B124" s="11"/>
      <c r="C124" s="11"/>
      <c r="D124" s="11"/>
      <c r="E124" s="11"/>
      <c r="F124" s="11"/>
      <c r="G124" s="11"/>
      <c r="H124" s="10"/>
    </row>
    <row r="125" spans="1:8" ht="15.75">
      <c r="A125" s="10"/>
      <c r="B125" s="11"/>
      <c r="C125" s="11"/>
      <c r="D125" s="11"/>
      <c r="E125" s="11"/>
      <c r="F125" s="11"/>
      <c r="G125" s="11"/>
      <c r="H125" s="10"/>
    </row>
    <row r="126" spans="1:8" ht="15.75">
      <c r="A126" s="10"/>
      <c r="B126" s="11"/>
      <c r="C126" s="11"/>
      <c r="D126" s="11"/>
      <c r="E126" s="11"/>
      <c r="F126" s="11"/>
      <c r="G126" s="11"/>
      <c r="H126" s="10"/>
    </row>
    <row r="127" spans="1:8" ht="15.75">
      <c r="A127" s="10"/>
      <c r="B127" s="11"/>
      <c r="C127" s="11"/>
      <c r="D127" s="11"/>
      <c r="E127" s="11"/>
      <c r="F127" s="11"/>
      <c r="G127" s="11"/>
      <c r="H127" s="10"/>
    </row>
    <row r="128" spans="1:8" ht="15.75">
      <c r="A128" s="10"/>
      <c r="B128" s="11"/>
      <c r="C128" s="11"/>
      <c r="D128" s="11"/>
      <c r="E128" s="11"/>
      <c r="F128" s="11"/>
      <c r="G128" s="11"/>
      <c r="H128" s="10"/>
    </row>
    <row r="129" spans="1:8" ht="15.75">
      <c r="A129" s="10"/>
      <c r="B129" s="11"/>
      <c r="C129" s="11"/>
      <c r="D129" s="11"/>
      <c r="E129" s="11"/>
      <c r="F129" s="11"/>
      <c r="G129" s="11"/>
      <c r="H129" s="10"/>
    </row>
    <row r="130" spans="1:8" ht="15.75">
      <c r="A130" s="10"/>
      <c r="B130" s="11"/>
      <c r="C130" s="11"/>
      <c r="D130" s="11"/>
      <c r="E130" s="11"/>
      <c r="F130" s="11"/>
      <c r="G130" s="11"/>
      <c r="H130" s="10"/>
    </row>
    <row r="131" spans="1:8" ht="15.75">
      <c r="A131" s="10"/>
      <c r="B131" s="11"/>
      <c r="C131" s="11"/>
      <c r="D131" s="11"/>
      <c r="E131" s="11"/>
      <c r="F131" s="11"/>
      <c r="G131" s="11"/>
      <c r="H131" s="10"/>
    </row>
    <row r="132" spans="1:8" ht="15.75">
      <c r="A132" s="10"/>
      <c r="B132" s="11"/>
      <c r="C132" s="11"/>
      <c r="D132" s="11"/>
      <c r="E132" s="11"/>
      <c r="F132" s="11"/>
      <c r="G132" s="11"/>
      <c r="H132" s="10"/>
    </row>
    <row r="133" spans="1:8" ht="15.75">
      <c r="A133" s="10"/>
      <c r="B133" s="11"/>
      <c r="C133" s="11"/>
      <c r="D133" s="11"/>
      <c r="E133" s="11"/>
      <c r="F133" s="11"/>
      <c r="G133" s="11"/>
      <c r="H133" s="10"/>
    </row>
    <row r="134" spans="1:8" ht="15.75">
      <c r="A134" s="10"/>
      <c r="B134" s="11"/>
      <c r="C134" s="11"/>
      <c r="D134" s="11"/>
      <c r="E134" s="11"/>
      <c r="F134" s="11"/>
      <c r="G134" s="11"/>
      <c r="H134" s="10"/>
    </row>
    <row r="135" spans="1:8" ht="15.75">
      <c r="A135" s="10"/>
      <c r="B135" s="11"/>
      <c r="C135" s="11"/>
      <c r="D135" s="11"/>
      <c r="E135" s="11"/>
      <c r="F135" s="11"/>
      <c r="G135" s="11"/>
      <c r="H135" s="10"/>
    </row>
    <row r="136" spans="1:8" ht="15.75">
      <c r="A136" s="10"/>
      <c r="B136" s="11"/>
      <c r="C136" s="11"/>
      <c r="D136" s="11"/>
      <c r="E136" s="11"/>
      <c r="F136" s="11"/>
      <c r="G136" s="11"/>
      <c r="H136" s="10"/>
    </row>
    <row r="137" spans="1:8" ht="15.75">
      <c r="A137" s="10"/>
      <c r="B137" s="11"/>
      <c r="C137" s="11"/>
      <c r="D137" s="11"/>
      <c r="E137" s="11"/>
      <c r="F137" s="11"/>
      <c r="G137" s="11"/>
      <c r="H137" s="10"/>
    </row>
    <row r="138" spans="1:8" ht="15.75">
      <c r="A138" s="10"/>
      <c r="B138" s="11"/>
      <c r="C138" s="11"/>
      <c r="D138" s="11"/>
      <c r="E138" s="11"/>
      <c r="F138" s="11"/>
      <c r="G138" s="11"/>
      <c r="H138" s="10"/>
    </row>
    <row r="139" spans="1:8" ht="15.75">
      <c r="A139" s="10"/>
      <c r="B139" s="11"/>
      <c r="C139" s="11"/>
      <c r="D139" s="11"/>
      <c r="E139" s="11"/>
      <c r="F139" s="11"/>
      <c r="G139" s="11"/>
      <c r="H139" s="10"/>
    </row>
    <row r="140" spans="1:8" ht="15.75">
      <c r="A140" s="10"/>
      <c r="B140" s="11"/>
      <c r="C140" s="11"/>
      <c r="D140" s="11"/>
      <c r="E140" s="11"/>
      <c r="F140" s="11"/>
      <c r="G140" s="11"/>
      <c r="H140" s="10"/>
    </row>
    <row r="141" spans="1:8" ht="15.75">
      <c r="A141" s="10"/>
      <c r="B141" s="11"/>
      <c r="C141" s="11"/>
      <c r="D141" s="11"/>
      <c r="E141" s="11"/>
      <c r="F141" s="11"/>
      <c r="G141" s="11"/>
      <c r="H141" s="10"/>
    </row>
    <row r="142" spans="1:8" ht="15.75">
      <c r="A142" s="10"/>
      <c r="B142" s="11"/>
      <c r="C142" s="11"/>
      <c r="D142" s="11"/>
      <c r="E142" s="11"/>
      <c r="F142" s="11"/>
      <c r="G142" s="11"/>
      <c r="H142" s="10"/>
    </row>
    <row r="143" spans="1:8" ht="15.75">
      <c r="A143" s="10"/>
      <c r="B143" s="11"/>
      <c r="C143" s="11"/>
      <c r="D143" s="11"/>
      <c r="E143" s="11"/>
      <c r="F143" s="11"/>
      <c r="G143" s="11"/>
      <c r="H143" s="10"/>
    </row>
    <row r="144" spans="1:8" ht="15.75">
      <c r="A144" s="10"/>
      <c r="B144" s="11"/>
      <c r="C144" s="11"/>
      <c r="D144" s="11"/>
      <c r="E144" s="11"/>
      <c r="F144" s="11"/>
      <c r="G144" s="11"/>
      <c r="H144" s="10"/>
    </row>
    <row r="145" spans="1:8" ht="15.75">
      <c r="A145" s="10"/>
      <c r="B145" s="11"/>
      <c r="C145" s="11"/>
      <c r="D145" s="11"/>
      <c r="E145" s="11"/>
      <c r="F145" s="11"/>
      <c r="G145" s="11"/>
      <c r="H145" s="10"/>
    </row>
    <row r="146" spans="1:8" ht="15.75">
      <c r="A146" s="10"/>
      <c r="B146" s="11"/>
      <c r="C146" s="11"/>
      <c r="D146" s="11"/>
      <c r="E146" s="11"/>
      <c r="F146" s="11"/>
      <c r="G146" s="11"/>
      <c r="H146" s="10"/>
    </row>
    <row r="147" spans="1:8" ht="15.75">
      <c r="A147" s="10"/>
      <c r="B147" s="11"/>
      <c r="C147" s="11"/>
      <c r="D147" s="11"/>
      <c r="E147" s="11"/>
      <c r="F147" s="11"/>
      <c r="G147" s="11"/>
      <c r="H147" s="10"/>
    </row>
    <row r="148" spans="1:8" ht="15.75">
      <c r="A148" s="10"/>
      <c r="B148" s="11"/>
      <c r="C148" s="11"/>
      <c r="D148" s="11"/>
      <c r="E148" s="11"/>
      <c r="F148" s="11"/>
      <c r="G148" s="11"/>
      <c r="H148" s="10"/>
    </row>
    <row r="149" spans="1:8" ht="15.75">
      <c r="A149" s="10"/>
      <c r="B149" s="11"/>
      <c r="C149" s="11"/>
      <c r="D149" s="11"/>
      <c r="E149" s="11"/>
      <c r="F149" s="11"/>
      <c r="G149" s="11"/>
      <c r="H149" s="10"/>
    </row>
    <row r="150" spans="1:8" ht="15.75">
      <c r="A150" s="10"/>
      <c r="B150" s="11"/>
      <c r="C150" s="11"/>
      <c r="D150" s="11"/>
      <c r="E150" s="11"/>
      <c r="F150" s="11"/>
      <c r="G150" s="11"/>
      <c r="H150" s="10"/>
    </row>
    <row r="151" spans="1:8" ht="15.75">
      <c r="A151" s="10"/>
      <c r="B151" s="11"/>
      <c r="C151" s="11"/>
      <c r="D151" s="11"/>
      <c r="E151" s="11"/>
      <c r="F151" s="11"/>
      <c r="G151" s="11"/>
      <c r="H151" s="10"/>
    </row>
    <row r="152" spans="1:8" ht="15.75">
      <c r="A152" s="10"/>
      <c r="B152" s="11"/>
      <c r="C152" s="11"/>
      <c r="D152" s="11"/>
      <c r="E152" s="11"/>
      <c r="F152" s="11"/>
      <c r="G152" s="11"/>
      <c r="H152" s="10"/>
    </row>
    <row r="153" spans="1:8" ht="15.75">
      <c r="A153" s="10"/>
      <c r="B153" s="11"/>
      <c r="C153" s="11"/>
      <c r="D153" s="11"/>
      <c r="E153" s="11"/>
      <c r="F153" s="11"/>
      <c r="G153" s="11"/>
      <c r="H153" s="10"/>
    </row>
    <row r="154" spans="1:8" ht="15.75">
      <c r="A154" s="10"/>
      <c r="B154" s="11"/>
      <c r="C154" s="11"/>
      <c r="D154" s="11"/>
      <c r="E154" s="11"/>
      <c r="F154" s="11"/>
      <c r="G154" s="11"/>
      <c r="H154" s="10"/>
    </row>
    <row r="155" spans="1:8" ht="15.75">
      <c r="A155" s="10"/>
      <c r="B155" s="11"/>
      <c r="C155" s="11"/>
      <c r="D155" s="11"/>
      <c r="E155" s="11"/>
      <c r="F155" s="11"/>
      <c r="G155" s="11"/>
      <c r="H155" s="10"/>
    </row>
    <row r="156" spans="1:8" ht="15.75">
      <c r="A156" s="10"/>
      <c r="B156" s="11"/>
      <c r="C156" s="11"/>
      <c r="D156" s="11"/>
      <c r="E156" s="11"/>
      <c r="F156" s="11"/>
      <c r="G156" s="11"/>
      <c r="H156" s="10"/>
    </row>
    <row r="157" spans="1:8" ht="15.75">
      <c r="A157" s="10"/>
      <c r="B157" s="11"/>
      <c r="C157" s="11"/>
      <c r="D157" s="11"/>
      <c r="E157" s="11"/>
      <c r="F157" s="11"/>
      <c r="G157" s="11"/>
      <c r="H157" s="10"/>
    </row>
    <row r="158" spans="1:8" ht="15.75">
      <c r="A158" s="10"/>
      <c r="B158" s="11"/>
      <c r="C158" s="11"/>
      <c r="D158" s="11"/>
      <c r="E158" s="11"/>
      <c r="F158" s="11"/>
      <c r="G158" s="11"/>
      <c r="H158" s="10"/>
    </row>
    <row r="159" spans="1:8" ht="15.75">
      <c r="A159" s="10"/>
      <c r="B159" s="11"/>
      <c r="C159" s="11"/>
      <c r="D159" s="11"/>
      <c r="E159" s="11"/>
      <c r="F159" s="11"/>
      <c r="G159" s="11"/>
      <c r="H159" s="10"/>
    </row>
    <row r="160" spans="1:8" ht="15.75">
      <c r="A160" s="10"/>
      <c r="B160" s="11"/>
      <c r="C160" s="11"/>
      <c r="D160" s="11"/>
      <c r="E160" s="11"/>
      <c r="F160" s="11"/>
      <c r="G160" s="11"/>
      <c r="H160" s="10"/>
    </row>
    <row r="161" spans="1:8" ht="15.75">
      <c r="A161" s="10"/>
      <c r="B161" s="11"/>
      <c r="C161" s="11"/>
      <c r="D161" s="11"/>
      <c r="E161" s="11"/>
      <c r="F161" s="11"/>
      <c r="G161" s="11"/>
      <c r="H161" s="10"/>
    </row>
    <row r="162" spans="1:8" ht="15.75">
      <c r="A162" s="10"/>
      <c r="B162" s="11"/>
      <c r="C162" s="11"/>
      <c r="D162" s="11"/>
      <c r="E162" s="11"/>
      <c r="F162" s="11"/>
      <c r="G162" s="11"/>
      <c r="H162" s="10"/>
    </row>
    <row r="163" spans="1:8" ht="15.75">
      <c r="A163" s="10"/>
      <c r="B163" s="11"/>
      <c r="C163" s="11"/>
      <c r="D163" s="11"/>
      <c r="E163" s="11"/>
      <c r="F163" s="11"/>
      <c r="G163" s="11"/>
      <c r="H163" s="10"/>
    </row>
    <row r="164" spans="1:8" ht="15.75">
      <c r="A164" s="10"/>
      <c r="B164" s="11"/>
      <c r="C164" s="11"/>
      <c r="D164" s="11"/>
      <c r="E164" s="11"/>
      <c r="F164" s="11"/>
      <c r="G164" s="11"/>
      <c r="H164" s="10"/>
    </row>
  </sheetData>
  <dataConsolidate/>
  <mergeCells count="2">
    <mergeCell ref="A5:H5"/>
    <mergeCell ref="A51:H51"/>
  </mergeCells>
  <conditionalFormatting sqref="H17:H46 H48:H49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39370078740157483" right="0.39370078740157483" top="0.35433070866141736" bottom="0.35433070866141736" header="0" footer="0"/>
  <pageSetup orientation="portrait" r:id="rId1"/>
  <drawing r:id="rId2"/>
  <tableParts count="2">
    <tablePart r:id="rId3"/>
    <tablePart r:id="rId4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">
    <pageSetUpPr fitToPage="1"/>
  </sheetPr>
  <dimension ref="A6:V52"/>
  <sheetViews>
    <sheetView topLeftCell="C1" zoomScale="85" zoomScaleNormal="85" workbookViewId="0">
      <selection activeCell="A46" sqref="A46"/>
    </sheetView>
  </sheetViews>
  <sheetFormatPr baseColWidth="10" defaultRowHeight="15"/>
  <cols>
    <col min="1" max="1" width="22.7109375" style="286" customWidth="1"/>
    <col min="2" max="2" width="11.85546875" style="286" customWidth="1"/>
    <col min="3" max="16384" width="11.42578125" style="286"/>
  </cols>
  <sheetData>
    <row r="6" spans="1:19" ht="18.75">
      <c r="A6" s="737" t="s">
        <v>291</v>
      </c>
      <c r="B6" s="737"/>
      <c r="C6" s="737"/>
      <c r="D6" s="737"/>
      <c r="E6" s="737"/>
      <c r="F6" s="737"/>
      <c r="G6" s="737"/>
      <c r="H6" s="737"/>
      <c r="I6" s="737"/>
      <c r="J6" s="737"/>
      <c r="K6" s="737"/>
      <c r="L6" s="737"/>
      <c r="M6" s="737"/>
      <c r="N6" s="737"/>
      <c r="O6" s="737"/>
      <c r="P6" s="737"/>
      <c r="Q6" s="737"/>
      <c r="R6" s="737"/>
      <c r="S6" s="737"/>
    </row>
    <row r="7" spans="1:19" ht="15.75" thickBot="1"/>
    <row r="8" spans="1:19" s="90" customFormat="1" ht="12" thickBot="1">
      <c r="A8" s="744" t="s">
        <v>1</v>
      </c>
      <c r="B8" s="746">
        <v>2012</v>
      </c>
      <c r="C8" s="747"/>
      <c r="D8" s="748"/>
      <c r="E8" s="746" t="s">
        <v>4</v>
      </c>
      <c r="F8" s="747"/>
      <c r="G8" s="748"/>
      <c r="H8" s="746">
        <v>2014</v>
      </c>
      <c r="I8" s="747"/>
      <c r="J8" s="748"/>
      <c r="K8" s="746">
        <v>2015</v>
      </c>
      <c r="L8" s="747"/>
      <c r="M8" s="748"/>
      <c r="N8" s="746">
        <v>2016</v>
      </c>
      <c r="O8" s="747"/>
      <c r="P8" s="748"/>
      <c r="Q8" s="746">
        <v>2017</v>
      </c>
      <c r="R8" s="747"/>
      <c r="S8" s="748"/>
    </row>
    <row r="9" spans="1:19" s="90" customFormat="1" ht="116.25" customHeight="1" thickBot="1">
      <c r="A9" s="745"/>
      <c r="B9" s="257" t="s">
        <v>292</v>
      </c>
      <c r="C9" s="258" t="s">
        <v>293</v>
      </c>
      <c r="D9" s="259" t="s">
        <v>294</v>
      </c>
      <c r="E9" s="257" t="s">
        <v>295</v>
      </c>
      <c r="F9" s="258" t="s">
        <v>296</v>
      </c>
      <c r="G9" s="259" t="s">
        <v>297</v>
      </c>
      <c r="H9" s="257" t="s">
        <v>298</v>
      </c>
      <c r="I9" s="258" t="s">
        <v>299</v>
      </c>
      <c r="J9" s="259" t="s">
        <v>300</v>
      </c>
      <c r="K9" s="257" t="s">
        <v>301</v>
      </c>
      <c r="L9" s="258" t="s">
        <v>302</v>
      </c>
      <c r="M9" s="259" t="s">
        <v>303</v>
      </c>
      <c r="N9" s="257" t="s">
        <v>304</v>
      </c>
      <c r="O9" s="258" t="s">
        <v>305</v>
      </c>
      <c r="P9" s="259" t="s">
        <v>306</v>
      </c>
      <c r="Q9" s="257" t="s">
        <v>307</v>
      </c>
      <c r="R9" s="258" t="s">
        <v>305</v>
      </c>
      <c r="S9" s="259" t="s">
        <v>308</v>
      </c>
    </row>
    <row r="10" spans="1:19" s="78" customFormat="1" ht="12.75">
      <c r="A10" s="260" t="s">
        <v>9</v>
      </c>
      <c r="B10" s="261">
        <v>1887</v>
      </c>
      <c r="C10" s="262">
        <v>4668</v>
      </c>
      <c r="D10" s="383">
        <f>IF(C10=0,0,(B10/C10)*100)</f>
        <v>40.424164524421599</v>
      </c>
      <c r="E10" s="269">
        <v>1749</v>
      </c>
      <c r="F10" s="269">
        <v>3860</v>
      </c>
      <c r="G10" s="387">
        <f>IF(F10=0,0,(E10/F10)*100)</f>
        <v>45.310880829015545</v>
      </c>
      <c r="H10" s="261">
        <v>1860</v>
      </c>
      <c r="I10" s="262">
        <v>3529</v>
      </c>
      <c r="J10" s="387">
        <f>IF(I10=0,0,(H10/I10)*100)</f>
        <v>52.706149050722587</v>
      </c>
      <c r="K10" s="261">
        <v>1765</v>
      </c>
      <c r="L10" s="262">
        <v>2733</v>
      </c>
      <c r="M10" s="383">
        <f>IF(L10=0,0,(K10/L10)*100)</f>
        <v>64.581046469081599</v>
      </c>
      <c r="N10" s="269">
        <v>1649</v>
      </c>
      <c r="O10" s="269">
        <v>1783</v>
      </c>
      <c r="P10" s="387">
        <f>IF(O10=0,0,(N10/O10)*100)</f>
        <v>92.484576556365667</v>
      </c>
      <c r="Q10" s="261">
        <v>1771</v>
      </c>
      <c r="R10" s="262">
        <v>2788</v>
      </c>
      <c r="S10" s="383">
        <f>IF(R10=0,0,(Q10/R10)*100)</f>
        <v>63.522238163558107</v>
      </c>
    </row>
    <row r="11" spans="1:19" s="78" customFormat="1" ht="12.75">
      <c r="A11" s="264" t="s">
        <v>12</v>
      </c>
      <c r="B11" s="265">
        <v>3578</v>
      </c>
      <c r="C11" s="266">
        <v>4392</v>
      </c>
      <c r="D11" s="384">
        <f t="shared" ref="D11:D43" si="0">IF(C11=0,0,(B11/C11)*100)</f>
        <v>81.466302367941708</v>
      </c>
      <c r="E11" s="266">
        <v>3120</v>
      </c>
      <c r="F11" s="266">
        <v>3981</v>
      </c>
      <c r="G11" s="388">
        <f t="shared" ref="G11:G44" si="1">IF(F11=0,0,(E11/F11)*100)</f>
        <v>78.37226827430294</v>
      </c>
      <c r="H11" s="265">
        <v>3277</v>
      </c>
      <c r="I11" s="266">
        <v>3831</v>
      </c>
      <c r="J11" s="388">
        <f t="shared" ref="J11:J44" si="2">IF(I11=0,0,(H11/I11)*100)</f>
        <v>85.539023753589134</v>
      </c>
      <c r="K11" s="265">
        <v>3651</v>
      </c>
      <c r="L11" s="266">
        <v>4071</v>
      </c>
      <c r="M11" s="384">
        <f t="shared" ref="M11:M44" si="3">IF(L11=0,0,(K11/L11)*100)</f>
        <v>89.683124539425208</v>
      </c>
      <c r="N11" s="266">
        <v>3472</v>
      </c>
      <c r="O11" s="266">
        <v>4316</v>
      </c>
      <c r="P11" s="388">
        <f t="shared" ref="P11:P44" si="4">IF(O11=0,0,(N11/O11)*100)</f>
        <v>80.444856348470807</v>
      </c>
      <c r="Q11" s="265">
        <v>3372</v>
      </c>
      <c r="R11" s="266">
        <v>3870</v>
      </c>
      <c r="S11" s="384">
        <f t="shared" ref="S11:S44" si="5">IF(R11=0,0,(Q11/R11)*100)</f>
        <v>87.131782945736433</v>
      </c>
    </row>
    <row r="12" spans="1:19" s="78" customFormat="1" ht="12.75">
      <c r="A12" s="260" t="s">
        <v>13</v>
      </c>
      <c r="B12" s="268">
        <v>897</v>
      </c>
      <c r="C12" s="269">
        <v>1173</v>
      </c>
      <c r="D12" s="385">
        <f t="shared" si="0"/>
        <v>76.470588235294116</v>
      </c>
      <c r="E12" s="269">
        <v>884</v>
      </c>
      <c r="F12" s="269">
        <v>1399</v>
      </c>
      <c r="G12" s="387">
        <f t="shared" si="1"/>
        <v>63.187991422444597</v>
      </c>
      <c r="H12" s="268">
        <v>709</v>
      </c>
      <c r="I12" s="269">
        <v>1155</v>
      </c>
      <c r="J12" s="387">
        <f t="shared" si="2"/>
        <v>61.385281385281388</v>
      </c>
      <c r="K12" s="268">
        <v>660</v>
      </c>
      <c r="L12" s="269">
        <v>909</v>
      </c>
      <c r="M12" s="385">
        <f t="shared" si="3"/>
        <v>72.60726072607261</v>
      </c>
      <c r="N12" s="269">
        <v>795</v>
      </c>
      <c r="O12" s="269">
        <v>1070</v>
      </c>
      <c r="P12" s="387">
        <f t="shared" si="4"/>
        <v>74.299065420560751</v>
      </c>
      <c r="Q12" s="268">
        <v>572</v>
      </c>
      <c r="R12" s="269">
        <v>882</v>
      </c>
      <c r="S12" s="385">
        <f t="shared" si="5"/>
        <v>64.852607709750572</v>
      </c>
    </row>
    <row r="13" spans="1:19" s="78" customFormat="1" ht="12.75">
      <c r="A13" s="264" t="s">
        <v>14</v>
      </c>
      <c r="B13" s="265">
        <v>831</v>
      </c>
      <c r="C13" s="266">
        <v>1018</v>
      </c>
      <c r="D13" s="384">
        <f t="shared" si="0"/>
        <v>81.630648330058946</v>
      </c>
      <c r="E13" s="266">
        <v>799</v>
      </c>
      <c r="F13" s="266">
        <v>958</v>
      </c>
      <c r="G13" s="388">
        <f t="shared" si="1"/>
        <v>83.40292275574113</v>
      </c>
      <c r="H13" s="265">
        <v>744</v>
      </c>
      <c r="I13" s="266">
        <v>914</v>
      </c>
      <c r="J13" s="388">
        <f t="shared" si="2"/>
        <v>81.400437636761495</v>
      </c>
      <c r="K13" s="265">
        <v>753</v>
      </c>
      <c r="L13" s="266">
        <v>893</v>
      </c>
      <c r="M13" s="384">
        <f t="shared" si="3"/>
        <v>84.322508398656211</v>
      </c>
      <c r="N13" s="266">
        <v>694</v>
      </c>
      <c r="O13" s="266">
        <v>845</v>
      </c>
      <c r="P13" s="388">
        <f t="shared" si="4"/>
        <v>82.130177514792905</v>
      </c>
      <c r="Q13" s="265">
        <v>726</v>
      </c>
      <c r="R13" s="266">
        <v>836</v>
      </c>
      <c r="S13" s="384">
        <f t="shared" si="5"/>
        <v>86.842105263157904</v>
      </c>
    </row>
    <row r="14" spans="1:19" s="78" customFormat="1" ht="12.75">
      <c r="A14" s="260" t="s">
        <v>15</v>
      </c>
      <c r="B14" s="268">
        <v>2992</v>
      </c>
      <c r="C14" s="269">
        <v>4214</v>
      </c>
      <c r="D14" s="385">
        <f>IF(C14=0,0,(B14/C14)*100)</f>
        <v>71.001423825344091</v>
      </c>
      <c r="E14" s="269">
        <v>3054</v>
      </c>
      <c r="F14" s="269">
        <v>4091</v>
      </c>
      <c r="G14" s="387">
        <f>IF(F14=0,0,(E14/F14)*100)</f>
        <v>74.65167440723539</v>
      </c>
      <c r="H14" s="268">
        <v>2807</v>
      </c>
      <c r="I14" s="269">
        <v>3745</v>
      </c>
      <c r="J14" s="387">
        <f>IF(I14=0,0,(H14/I14)*100)</f>
        <v>74.953271028037378</v>
      </c>
      <c r="K14" s="268">
        <v>2774</v>
      </c>
      <c r="L14" s="269">
        <v>3501</v>
      </c>
      <c r="M14" s="385">
        <f>IF(L14=0,0,(K14/L14)*100)</f>
        <v>79.23450442730649</v>
      </c>
      <c r="N14" s="269">
        <v>2843</v>
      </c>
      <c r="O14" s="269">
        <v>3471</v>
      </c>
      <c r="P14" s="387">
        <f>IF(O14=0,0,(N14/O14)*100)</f>
        <v>81.907231345433601</v>
      </c>
      <c r="Q14" s="268">
        <v>2680</v>
      </c>
      <c r="R14" s="269">
        <v>3253</v>
      </c>
      <c r="S14" s="385">
        <f>IF(R14=0,0,(Q14/R14)*100)</f>
        <v>82.385490316630808</v>
      </c>
    </row>
    <row r="15" spans="1:19" s="78" customFormat="1" ht="12.75">
      <c r="A15" s="264" t="s">
        <v>16</v>
      </c>
      <c r="B15" s="265">
        <v>4402</v>
      </c>
      <c r="C15" s="266">
        <v>5056</v>
      </c>
      <c r="D15" s="384">
        <f>IF(C15=0,0,(B15/C15)*100)</f>
        <v>87.064873417721529</v>
      </c>
      <c r="E15" s="266">
        <v>3670</v>
      </c>
      <c r="F15" s="266">
        <v>4392</v>
      </c>
      <c r="G15" s="388">
        <f>IF(F15=0,0,(E15/F15)*100)</f>
        <v>83.561020036429866</v>
      </c>
      <c r="H15" s="265">
        <v>3922</v>
      </c>
      <c r="I15" s="266">
        <v>4560</v>
      </c>
      <c r="J15" s="388">
        <f>IF(I15=0,0,(H15/I15)*100)</f>
        <v>86.008771929824562</v>
      </c>
      <c r="K15" s="265">
        <v>4125</v>
      </c>
      <c r="L15" s="266">
        <v>4925</v>
      </c>
      <c r="M15" s="384">
        <f>IF(L15=0,0,(K15/L15)*100)</f>
        <v>83.756345177664969</v>
      </c>
      <c r="N15" s="266">
        <v>3667</v>
      </c>
      <c r="O15" s="266">
        <v>4481</v>
      </c>
      <c r="P15" s="388">
        <f>IF(O15=0,0,(N15/O15)*100)</f>
        <v>81.834411961615714</v>
      </c>
      <c r="Q15" s="265">
        <v>3776</v>
      </c>
      <c r="R15" s="266">
        <v>4315</v>
      </c>
      <c r="S15" s="384">
        <f>IF(R15=0,0,(Q15/R15)*100)</f>
        <v>87.508690614136725</v>
      </c>
    </row>
    <row r="16" spans="1:19" s="78" customFormat="1" ht="12.75">
      <c r="A16" s="260" t="s">
        <v>17</v>
      </c>
      <c r="B16" s="268">
        <v>3299</v>
      </c>
      <c r="C16" s="269">
        <v>5111</v>
      </c>
      <c r="D16" s="385">
        <f t="shared" si="0"/>
        <v>64.547055370768931</v>
      </c>
      <c r="E16" s="269">
        <v>3155</v>
      </c>
      <c r="F16" s="269">
        <v>4144</v>
      </c>
      <c r="G16" s="387">
        <f t="shared" si="1"/>
        <v>76.134169884169893</v>
      </c>
      <c r="H16" s="268">
        <v>3366</v>
      </c>
      <c r="I16" s="269">
        <v>4255</v>
      </c>
      <c r="J16" s="387">
        <f t="shared" si="2"/>
        <v>79.106933019976495</v>
      </c>
      <c r="K16" s="268">
        <v>4120</v>
      </c>
      <c r="L16" s="269">
        <v>5008</v>
      </c>
      <c r="M16" s="385">
        <f t="shared" si="3"/>
        <v>82.268370607028757</v>
      </c>
      <c r="N16" s="269">
        <v>3694</v>
      </c>
      <c r="O16" s="269">
        <v>4894</v>
      </c>
      <c r="P16" s="387">
        <f t="shared" si="4"/>
        <v>75.480179812014711</v>
      </c>
      <c r="Q16" s="268">
        <v>4262</v>
      </c>
      <c r="R16" s="269">
        <v>6033</v>
      </c>
      <c r="S16" s="385">
        <f t="shared" si="5"/>
        <v>70.644787004806901</v>
      </c>
    </row>
    <row r="17" spans="1:22" s="78" customFormat="1" ht="12.75">
      <c r="A17" s="264" t="s">
        <v>18</v>
      </c>
      <c r="B17" s="265">
        <v>919</v>
      </c>
      <c r="C17" s="266">
        <v>1083</v>
      </c>
      <c r="D17" s="384">
        <f t="shared" si="0"/>
        <v>84.856879039704523</v>
      </c>
      <c r="E17" s="266">
        <v>813</v>
      </c>
      <c r="F17" s="266">
        <v>948</v>
      </c>
      <c r="G17" s="388">
        <f t="shared" si="1"/>
        <v>85.759493670886073</v>
      </c>
      <c r="H17" s="265">
        <v>823</v>
      </c>
      <c r="I17" s="266">
        <v>942</v>
      </c>
      <c r="J17" s="388">
        <f t="shared" si="2"/>
        <v>87.367303609341832</v>
      </c>
      <c r="K17" s="265">
        <v>883</v>
      </c>
      <c r="L17" s="266">
        <v>1004</v>
      </c>
      <c r="M17" s="384">
        <f t="shared" si="3"/>
        <v>87.948207171314735</v>
      </c>
      <c r="N17" s="266">
        <v>861</v>
      </c>
      <c r="O17" s="266">
        <v>987</v>
      </c>
      <c r="P17" s="388">
        <f t="shared" si="4"/>
        <v>87.2340425531915</v>
      </c>
      <c r="Q17" s="265">
        <v>701</v>
      </c>
      <c r="R17" s="266">
        <v>846</v>
      </c>
      <c r="S17" s="384">
        <f t="shared" si="5"/>
        <v>82.860520094562645</v>
      </c>
    </row>
    <row r="18" spans="1:22" s="78" customFormat="1" ht="12.75">
      <c r="A18" s="260" t="s">
        <v>19</v>
      </c>
      <c r="B18" s="268">
        <v>1139</v>
      </c>
      <c r="C18" s="269">
        <v>1409</v>
      </c>
      <c r="D18" s="385">
        <f t="shared" si="0"/>
        <v>80.837473385379695</v>
      </c>
      <c r="E18" s="269">
        <v>1022</v>
      </c>
      <c r="F18" s="269">
        <v>1204</v>
      </c>
      <c r="G18" s="387">
        <f t="shared" si="1"/>
        <v>84.883720930232556</v>
      </c>
      <c r="H18" s="268">
        <v>1025</v>
      </c>
      <c r="I18" s="269">
        <v>1156</v>
      </c>
      <c r="J18" s="387">
        <f t="shared" si="2"/>
        <v>88.667820069204154</v>
      </c>
      <c r="K18" s="268">
        <v>936</v>
      </c>
      <c r="L18" s="269">
        <v>1091</v>
      </c>
      <c r="M18" s="385">
        <f t="shared" si="3"/>
        <v>85.79285059578369</v>
      </c>
      <c r="N18" s="269">
        <v>853</v>
      </c>
      <c r="O18" s="269">
        <v>989</v>
      </c>
      <c r="P18" s="387">
        <f t="shared" si="4"/>
        <v>86.248736097067749</v>
      </c>
      <c r="Q18" s="268">
        <v>935</v>
      </c>
      <c r="R18" s="269">
        <v>1074</v>
      </c>
      <c r="S18" s="385">
        <f t="shared" si="5"/>
        <v>87.057728119180638</v>
      </c>
    </row>
    <row r="19" spans="1:22" s="78" customFormat="1" ht="12.75">
      <c r="A19" s="264" t="s">
        <v>20</v>
      </c>
      <c r="B19" s="265">
        <v>6859</v>
      </c>
      <c r="C19" s="266">
        <v>10612</v>
      </c>
      <c r="D19" s="384">
        <f t="shared" si="0"/>
        <v>64.634376177911804</v>
      </c>
      <c r="E19" s="266">
        <v>8079</v>
      </c>
      <c r="F19" s="266">
        <v>12334</v>
      </c>
      <c r="G19" s="388">
        <f t="shared" si="1"/>
        <v>65.501864764066809</v>
      </c>
      <c r="H19" s="265">
        <v>6355</v>
      </c>
      <c r="I19" s="266">
        <v>10284</v>
      </c>
      <c r="J19" s="388">
        <f t="shared" si="2"/>
        <v>61.795021392454295</v>
      </c>
      <c r="K19" s="265">
        <v>6444</v>
      </c>
      <c r="L19" s="266">
        <v>10759</v>
      </c>
      <c r="M19" s="384">
        <f t="shared" si="3"/>
        <v>59.89404219723022</v>
      </c>
      <c r="N19" s="266">
        <v>7056</v>
      </c>
      <c r="O19" s="266">
        <v>9987</v>
      </c>
      <c r="P19" s="388">
        <f t="shared" si="4"/>
        <v>70.651847401622106</v>
      </c>
      <c r="Q19" s="265">
        <v>7538</v>
      </c>
      <c r="R19" s="266">
        <v>10205</v>
      </c>
      <c r="S19" s="384">
        <f t="shared" si="5"/>
        <v>73.865752082312596</v>
      </c>
    </row>
    <row r="20" spans="1:22" s="78" customFormat="1" ht="12.75">
      <c r="A20" s="260" t="s">
        <v>21</v>
      </c>
      <c r="B20" s="268">
        <v>2968</v>
      </c>
      <c r="C20" s="269">
        <v>4087</v>
      </c>
      <c r="D20" s="385">
        <f t="shared" si="0"/>
        <v>72.620504037191097</v>
      </c>
      <c r="E20" s="269">
        <v>2731</v>
      </c>
      <c r="F20" s="269">
        <v>3569</v>
      </c>
      <c r="G20" s="387">
        <f t="shared" si="1"/>
        <v>76.520033622863551</v>
      </c>
      <c r="H20" s="268">
        <v>2541</v>
      </c>
      <c r="I20" s="269">
        <v>3492</v>
      </c>
      <c r="J20" s="387">
        <f t="shared" si="2"/>
        <v>72.766323024054984</v>
      </c>
      <c r="K20" s="268">
        <v>2626</v>
      </c>
      <c r="L20" s="269">
        <v>3474</v>
      </c>
      <c r="M20" s="385">
        <f t="shared" si="3"/>
        <v>75.590097869890613</v>
      </c>
      <c r="N20" s="269">
        <v>2388</v>
      </c>
      <c r="O20" s="269">
        <v>3307</v>
      </c>
      <c r="P20" s="387">
        <f t="shared" si="4"/>
        <v>72.210462654974293</v>
      </c>
      <c r="Q20" s="268">
        <v>2421</v>
      </c>
      <c r="R20" s="269">
        <v>3288</v>
      </c>
      <c r="S20" s="385">
        <f t="shared" si="5"/>
        <v>73.631386861313857</v>
      </c>
    </row>
    <row r="21" spans="1:22" s="78" customFormat="1" ht="12.75">
      <c r="A21" s="264" t="s">
        <v>22</v>
      </c>
      <c r="B21" s="265">
        <v>1618</v>
      </c>
      <c r="C21" s="266">
        <v>1954</v>
      </c>
      <c r="D21" s="384">
        <f t="shared" si="0"/>
        <v>82.804503582395085</v>
      </c>
      <c r="E21" s="266">
        <v>1716</v>
      </c>
      <c r="F21" s="266">
        <v>2104</v>
      </c>
      <c r="G21" s="388">
        <f t="shared" si="1"/>
        <v>81.55893536121674</v>
      </c>
      <c r="H21" s="265">
        <v>1417</v>
      </c>
      <c r="I21" s="266">
        <v>1777</v>
      </c>
      <c r="J21" s="388">
        <f t="shared" si="2"/>
        <v>79.741136747326962</v>
      </c>
      <c r="K21" s="265">
        <v>1678</v>
      </c>
      <c r="L21" s="266">
        <v>1972</v>
      </c>
      <c r="M21" s="384">
        <f t="shared" si="3"/>
        <v>85.091277890466529</v>
      </c>
      <c r="N21" s="266">
        <v>1609</v>
      </c>
      <c r="O21" s="266">
        <v>1987</v>
      </c>
      <c r="P21" s="388">
        <f t="shared" si="4"/>
        <v>80.976346250629092</v>
      </c>
      <c r="Q21" s="265">
        <v>1434</v>
      </c>
      <c r="R21" s="266">
        <v>1711</v>
      </c>
      <c r="S21" s="384">
        <f t="shared" si="5"/>
        <v>83.810637054354174</v>
      </c>
    </row>
    <row r="22" spans="1:22" s="78" customFormat="1" ht="12.75">
      <c r="A22" s="260" t="s">
        <v>23</v>
      </c>
      <c r="B22" s="268">
        <v>6362</v>
      </c>
      <c r="C22" s="269">
        <v>10075</v>
      </c>
      <c r="D22" s="385">
        <f t="shared" si="0"/>
        <v>63.146401985111666</v>
      </c>
      <c r="E22" s="269">
        <v>5644</v>
      </c>
      <c r="F22" s="269">
        <v>7428</v>
      </c>
      <c r="G22" s="387">
        <f t="shared" si="1"/>
        <v>75.982767905223483</v>
      </c>
      <c r="H22" s="268">
        <v>5847</v>
      </c>
      <c r="I22" s="269">
        <v>6963</v>
      </c>
      <c r="J22" s="387">
        <f t="shared" si="2"/>
        <v>83.972425678586816</v>
      </c>
      <c r="K22" s="268">
        <v>5953</v>
      </c>
      <c r="L22" s="269">
        <v>6291</v>
      </c>
      <c r="M22" s="385">
        <f t="shared" si="3"/>
        <v>94.627245271022105</v>
      </c>
      <c r="N22" s="269">
        <v>5788</v>
      </c>
      <c r="O22" s="269">
        <v>6016</v>
      </c>
      <c r="P22" s="387">
        <f t="shared" si="4"/>
        <v>96.210106382978722</v>
      </c>
      <c r="Q22" s="268">
        <v>5950</v>
      </c>
      <c r="R22" s="269">
        <v>6319</v>
      </c>
      <c r="S22" s="385">
        <f t="shared" si="5"/>
        <v>94.16046842854881</v>
      </c>
    </row>
    <row r="23" spans="1:22" s="78" customFormat="1" ht="12.75">
      <c r="A23" s="264" t="s">
        <v>24</v>
      </c>
      <c r="B23" s="265">
        <v>20988</v>
      </c>
      <c r="C23" s="266">
        <v>25023</v>
      </c>
      <c r="D23" s="384">
        <f t="shared" si="0"/>
        <v>83.874835151660477</v>
      </c>
      <c r="E23" s="266">
        <v>19346</v>
      </c>
      <c r="F23" s="266">
        <v>23555</v>
      </c>
      <c r="G23" s="388">
        <f t="shared" si="1"/>
        <v>82.131182339206106</v>
      </c>
      <c r="H23" s="265">
        <v>19347</v>
      </c>
      <c r="I23" s="266">
        <v>19641</v>
      </c>
      <c r="J23" s="388">
        <f t="shared" si="2"/>
        <v>98.503131205132121</v>
      </c>
      <c r="K23" s="265">
        <v>20621</v>
      </c>
      <c r="L23" s="266">
        <v>20736</v>
      </c>
      <c r="M23" s="384">
        <f t="shared" si="3"/>
        <v>99.445408950617292</v>
      </c>
      <c r="N23" s="266">
        <v>20110</v>
      </c>
      <c r="O23" s="266">
        <v>30447</v>
      </c>
      <c r="P23" s="388">
        <f t="shared" si="4"/>
        <v>66.049200249614088</v>
      </c>
      <c r="Q23" s="265">
        <v>18859</v>
      </c>
      <c r="R23" s="266">
        <v>24437</v>
      </c>
      <c r="S23" s="384">
        <f t="shared" si="5"/>
        <v>77.173957523427589</v>
      </c>
    </row>
    <row r="24" spans="1:22" s="78" customFormat="1" ht="12.75">
      <c r="A24" s="260" t="s">
        <v>25</v>
      </c>
      <c r="B24" s="268">
        <v>5467</v>
      </c>
      <c r="C24" s="269">
        <v>6739</v>
      </c>
      <c r="D24" s="385">
        <f t="shared" si="0"/>
        <v>81.124795963792849</v>
      </c>
      <c r="E24" s="269">
        <v>4749</v>
      </c>
      <c r="F24" s="269">
        <v>5920</v>
      </c>
      <c r="G24" s="387">
        <f t="shared" si="1"/>
        <v>80.219594594594597</v>
      </c>
      <c r="H24" s="268">
        <v>4533</v>
      </c>
      <c r="I24" s="269">
        <v>5716</v>
      </c>
      <c r="J24" s="387">
        <f t="shared" si="2"/>
        <v>79.303708887333798</v>
      </c>
      <c r="K24" s="268">
        <v>4395</v>
      </c>
      <c r="L24" s="269">
        <v>5762</v>
      </c>
      <c r="M24" s="385">
        <f t="shared" si="3"/>
        <v>76.275598750433886</v>
      </c>
      <c r="N24" s="269">
        <v>4617</v>
      </c>
      <c r="O24" s="269">
        <v>5759</v>
      </c>
      <c r="P24" s="387">
        <f t="shared" si="4"/>
        <v>80.170168432019452</v>
      </c>
      <c r="Q24" s="268">
        <v>4573</v>
      </c>
      <c r="R24" s="269">
        <v>5520</v>
      </c>
      <c r="S24" s="385">
        <f t="shared" si="5"/>
        <v>82.844202898550719</v>
      </c>
      <c r="V24" s="78" t="s">
        <v>309</v>
      </c>
    </row>
    <row r="25" spans="1:22" s="78" customFormat="1" ht="12.75">
      <c r="A25" s="264" t="s">
        <v>26</v>
      </c>
      <c r="B25" s="265">
        <v>2062</v>
      </c>
      <c r="C25" s="266">
        <v>3222</v>
      </c>
      <c r="D25" s="384">
        <f t="shared" si="0"/>
        <v>63.99751707014277</v>
      </c>
      <c r="E25" s="266">
        <v>1832</v>
      </c>
      <c r="F25" s="266">
        <v>2048</v>
      </c>
      <c r="G25" s="388">
        <f t="shared" si="1"/>
        <v>89.453125</v>
      </c>
      <c r="H25" s="265">
        <v>2047</v>
      </c>
      <c r="I25" s="266">
        <v>2379</v>
      </c>
      <c r="J25" s="388">
        <f t="shared" si="2"/>
        <v>86.044556536359821</v>
      </c>
      <c r="K25" s="265">
        <v>1929</v>
      </c>
      <c r="L25" s="266">
        <v>2428</v>
      </c>
      <c r="M25" s="384">
        <f t="shared" si="3"/>
        <v>79.448105436573314</v>
      </c>
      <c r="N25" s="266">
        <v>2007</v>
      </c>
      <c r="O25" s="266">
        <v>2557</v>
      </c>
      <c r="P25" s="388">
        <f t="shared" si="4"/>
        <v>78.490418459131789</v>
      </c>
      <c r="Q25" s="265">
        <v>1947</v>
      </c>
      <c r="R25" s="266">
        <v>2284</v>
      </c>
      <c r="S25" s="384">
        <f t="shared" si="5"/>
        <v>85.245183887915928</v>
      </c>
    </row>
    <row r="26" spans="1:22" s="78" customFormat="1" ht="12.75">
      <c r="A26" s="260" t="s">
        <v>27</v>
      </c>
      <c r="B26" s="268">
        <v>1341</v>
      </c>
      <c r="C26" s="269">
        <v>1645</v>
      </c>
      <c r="D26" s="385">
        <f t="shared" si="0"/>
        <v>81.519756838905778</v>
      </c>
      <c r="E26" s="269">
        <v>1236</v>
      </c>
      <c r="F26" s="269">
        <v>1589</v>
      </c>
      <c r="G26" s="387">
        <f t="shared" si="1"/>
        <v>77.784770295783517</v>
      </c>
      <c r="H26" s="268">
        <v>1099</v>
      </c>
      <c r="I26" s="269">
        <v>1361</v>
      </c>
      <c r="J26" s="387">
        <f t="shared" si="2"/>
        <v>80.749448934606903</v>
      </c>
      <c r="K26" s="268">
        <v>1264</v>
      </c>
      <c r="L26" s="269">
        <v>1486</v>
      </c>
      <c r="M26" s="385">
        <f t="shared" si="3"/>
        <v>85.060565275908488</v>
      </c>
      <c r="N26" s="269">
        <v>1407</v>
      </c>
      <c r="O26" s="269">
        <v>1704</v>
      </c>
      <c r="P26" s="387">
        <f t="shared" si="4"/>
        <v>82.570422535211264</v>
      </c>
      <c r="Q26" s="268">
        <v>1127</v>
      </c>
      <c r="R26" s="269">
        <v>1299</v>
      </c>
      <c r="S26" s="385">
        <f t="shared" si="5"/>
        <v>86.759045419553502</v>
      </c>
    </row>
    <row r="27" spans="1:22" s="78" customFormat="1" ht="12.75">
      <c r="A27" s="264" t="s">
        <v>28</v>
      </c>
      <c r="B27" s="265">
        <v>7530</v>
      </c>
      <c r="C27" s="266">
        <v>9824</v>
      </c>
      <c r="D27" s="384">
        <f t="shared" si="0"/>
        <v>76.649022801302934</v>
      </c>
      <c r="E27" s="266">
        <v>7514</v>
      </c>
      <c r="F27" s="266">
        <v>10674</v>
      </c>
      <c r="G27" s="388">
        <f t="shared" si="1"/>
        <v>70.395353194678663</v>
      </c>
      <c r="H27" s="265">
        <v>7442</v>
      </c>
      <c r="I27" s="266">
        <v>9172</v>
      </c>
      <c r="J27" s="388">
        <f t="shared" si="2"/>
        <v>81.13824683820323</v>
      </c>
      <c r="K27" s="265">
        <v>8223</v>
      </c>
      <c r="L27" s="266">
        <v>11124</v>
      </c>
      <c r="M27" s="384">
        <f t="shared" si="3"/>
        <v>73.921251348435817</v>
      </c>
      <c r="N27" s="266">
        <v>9082</v>
      </c>
      <c r="O27" s="266">
        <v>11690</v>
      </c>
      <c r="P27" s="388">
        <f t="shared" si="4"/>
        <v>77.690333618477339</v>
      </c>
      <c r="Q27" s="265">
        <v>8908</v>
      </c>
      <c r="R27" s="266">
        <v>9881</v>
      </c>
      <c r="S27" s="384">
        <f t="shared" si="5"/>
        <v>90.152818540633533</v>
      </c>
    </row>
    <row r="28" spans="1:22" s="78" customFormat="1" ht="12.75">
      <c r="A28" s="260" t="s">
        <v>29</v>
      </c>
      <c r="B28" s="268">
        <v>2962</v>
      </c>
      <c r="C28" s="269">
        <v>4459</v>
      </c>
      <c r="D28" s="385">
        <f t="shared" si="0"/>
        <v>66.427450100919501</v>
      </c>
      <c r="E28" s="269">
        <v>2813</v>
      </c>
      <c r="F28" s="269">
        <v>4136</v>
      </c>
      <c r="G28" s="387">
        <f t="shared" si="1"/>
        <v>68.012572533849124</v>
      </c>
      <c r="H28" s="268">
        <v>2818</v>
      </c>
      <c r="I28" s="269">
        <v>3961</v>
      </c>
      <c r="J28" s="387">
        <f t="shared" si="2"/>
        <v>71.143650593284519</v>
      </c>
      <c r="K28" s="268">
        <v>2822</v>
      </c>
      <c r="L28" s="269">
        <v>3986</v>
      </c>
      <c r="M28" s="385">
        <f t="shared" si="3"/>
        <v>70.797792272955334</v>
      </c>
      <c r="N28" s="269">
        <v>2814</v>
      </c>
      <c r="O28" s="269">
        <v>3966</v>
      </c>
      <c r="P28" s="387">
        <f t="shared" si="4"/>
        <v>70.953101361573374</v>
      </c>
      <c r="Q28" s="268">
        <v>2917</v>
      </c>
      <c r="R28" s="269">
        <v>4223</v>
      </c>
      <c r="S28" s="385">
        <f t="shared" si="5"/>
        <v>69.074117925645268</v>
      </c>
    </row>
    <row r="29" spans="1:22" s="78" customFormat="1" ht="12.75">
      <c r="A29" s="264" t="s">
        <v>30</v>
      </c>
      <c r="B29" s="265">
        <v>1226</v>
      </c>
      <c r="C29" s="266">
        <v>2367</v>
      </c>
      <c r="D29" s="384">
        <f t="shared" si="0"/>
        <v>51.795521757498939</v>
      </c>
      <c r="E29" s="266">
        <v>1347</v>
      </c>
      <c r="F29" s="266">
        <v>2178</v>
      </c>
      <c r="G29" s="388">
        <f t="shared" si="1"/>
        <v>61.845730027548207</v>
      </c>
      <c r="H29" s="265">
        <v>1476</v>
      </c>
      <c r="I29" s="266">
        <v>2233</v>
      </c>
      <c r="J29" s="388">
        <f t="shared" si="2"/>
        <v>66.099417823555754</v>
      </c>
      <c r="K29" s="265">
        <v>1374</v>
      </c>
      <c r="L29" s="266">
        <v>2270</v>
      </c>
      <c r="M29" s="384">
        <f t="shared" si="3"/>
        <v>60.528634361233479</v>
      </c>
      <c r="N29" s="266">
        <v>1359</v>
      </c>
      <c r="O29" s="266">
        <v>2344</v>
      </c>
      <c r="P29" s="388">
        <f t="shared" si="4"/>
        <v>57.977815699658706</v>
      </c>
      <c r="Q29" s="265">
        <v>1463</v>
      </c>
      <c r="R29" s="266">
        <v>2071</v>
      </c>
      <c r="S29" s="384">
        <f t="shared" si="5"/>
        <v>70.642201834862391</v>
      </c>
    </row>
    <row r="30" spans="1:22" s="78" customFormat="1" ht="12.75">
      <c r="A30" s="260" t="s">
        <v>31</v>
      </c>
      <c r="B30" s="268">
        <v>3777</v>
      </c>
      <c r="C30" s="269">
        <v>4757</v>
      </c>
      <c r="D30" s="385">
        <f t="shared" si="0"/>
        <v>79.398780744166487</v>
      </c>
      <c r="E30" s="269">
        <v>3422</v>
      </c>
      <c r="F30" s="269">
        <v>3967</v>
      </c>
      <c r="G30" s="387">
        <f t="shared" si="1"/>
        <v>86.261658684144194</v>
      </c>
      <c r="H30" s="268">
        <v>2777</v>
      </c>
      <c r="I30" s="269">
        <v>3265</v>
      </c>
      <c r="J30" s="387">
        <f t="shared" si="2"/>
        <v>85.053598774885145</v>
      </c>
      <c r="K30" s="268">
        <v>3286</v>
      </c>
      <c r="L30" s="269">
        <v>3800</v>
      </c>
      <c r="M30" s="385">
        <f t="shared" si="3"/>
        <v>86.473684210526315</v>
      </c>
      <c r="N30" s="269">
        <v>3453</v>
      </c>
      <c r="O30" s="269">
        <v>4139</v>
      </c>
      <c r="P30" s="387">
        <f t="shared" si="4"/>
        <v>83.425948296690024</v>
      </c>
      <c r="Q30" s="268">
        <v>3406</v>
      </c>
      <c r="R30" s="269">
        <v>3817</v>
      </c>
      <c r="S30" s="385">
        <f t="shared" si="5"/>
        <v>89.232381451401622</v>
      </c>
    </row>
    <row r="31" spans="1:22" s="78" customFormat="1" ht="12.75">
      <c r="A31" s="264" t="s">
        <v>32</v>
      </c>
      <c r="B31" s="265">
        <v>2412</v>
      </c>
      <c r="C31" s="266">
        <v>2938</v>
      </c>
      <c r="D31" s="384">
        <f t="shared" si="0"/>
        <v>82.096664397549361</v>
      </c>
      <c r="E31" s="266">
        <v>2113</v>
      </c>
      <c r="F31" s="266">
        <v>2513</v>
      </c>
      <c r="G31" s="388">
        <f t="shared" si="1"/>
        <v>84.082769598089939</v>
      </c>
      <c r="H31" s="265">
        <v>2096</v>
      </c>
      <c r="I31" s="266">
        <v>2587</v>
      </c>
      <c r="J31" s="388">
        <f t="shared" si="2"/>
        <v>81.020487050637797</v>
      </c>
      <c r="K31" s="265">
        <v>2258</v>
      </c>
      <c r="L31" s="266">
        <v>2783</v>
      </c>
      <c r="M31" s="384">
        <f t="shared" si="3"/>
        <v>81.135465325188648</v>
      </c>
      <c r="N31" s="266">
        <v>2244</v>
      </c>
      <c r="O31" s="266">
        <v>2723</v>
      </c>
      <c r="P31" s="388">
        <f t="shared" si="4"/>
        <v>82.409107601909653</v>
      </c>
      <c r="Q31" s="265">
        <v>2322</v>
      </c>
      <c r="R31" s="266">
        <v>3026</v>
      </c>
      <c r="S31" s="384">
        <f t="shared" si="5"/>
        <v>76.734963648380699</v>
      </c>
    </row>
    <row r="32" spans="1:22" s="78" customFormat="1" ht="12.75">
      <c r="A32" s="260" t="s">
        <v>33</v>
      </c>
      <c r="B32" s="268">
        <v>4025</v>
      </c>
      <c r="C32" s="269">
        <v>4827</v>
      </c>
      <c r="D32" s="385">
        <f t="shared" si="0"/>
        <v>83.385125336648031</v>
      </c>
      <c r="E32" s="269">
        <v>3734</v>
      </c>
      <c r="F32" s="269">
        <v>4530</v>
      </c>
      <c r="G32" s="387">
        <f t="shared" si="1"/>
        <v>82.428256070640174</v>
      </c>
      <c r="H32" s="268">
        <v>3009</v>
      </c>
      <c r="I32" s="269">
        <v>3539</v>
      </c>
      <c r="J32" s="387">
        <f t="shared" si="2"/>
        <v>85.024018084204585</v>
      </c>
      <c r="K32" s="268">
        <v>3326</v>
      </c>
      <c r="L32" s="269">
        <v>3838</v>
      </c>
      <c r="M32" s="385">
        <f t="shared" si="3"/>
        <v>86.659718603439302</v>
      </c>
      <c r="N32" s="269">
        <v>2997</v>
      </c>
      <c r="O32" s="269">
        <v>3401</v>
      </c>
      <c r="P32" s="387">
        <f t="shared" si="4"/>
        <v>88.121140840929129</v>
      </c>
      <c r="Q32" s="268">
        <v>3909</v>
      </c>
      <c r="R32" s="269">
        <v>4442</v>
      </c>
      <c r="S32" s="385">
        <f t="shared" si="5"/>
        <v>88.000900495272404</v>
      </c>
    </row>
    <row r="33" spans="1:19" s="78" customFormat="1" ht="12.75">
      <c r="A33" s="264" t="s">
        <v>34</v>
      </c>
      <c r="B33" s="265">
        <v>5358</v>
      </c>
      <c r="C33" s="266">
        <v>5531</v>
      </c>
      <c r="D33" s="384">
        <f t="shared" si="0"/>
        <v>96.872175013559939</v>
      </c>
      <c r="E33" s="266">
        <v>5501</v>
      </c>
      <c r="F33" s="266">
        <v>5613</v>
      </c>
      <c r="G33" s="388">
        <f t="shared" si="1"/>
        <v>98.004632104044191</v>
      </c>
      <c r="H33" s="265">
        <v>5686</v>
      </c>
      <c r="I33" s="266">
        <v>5848</v>
      </c>
      <c r="J33" s="388">
        <f t="shared" si="2"/>
        <v>97.229822161422703</v>
      </c>
      <c r="K33" s="265">
        <v>6199</v>
      </c>
      <c r="L33" s="266">
        <v>6300</v>
      </c>
      <c r="M33" s="384">
        <f t="shared" si="3"/>
        <v>98.396825396825392</v>
      </c>
      <c r="N33" s="266">
        <v>7175</v>
      </c>
      <c r="O33" s="266">
        <v>7310</v>
      </c>
      <c r="P33" s="388">
        <f t="shared" si="4"/>
        <v>98.153214774281807</v>
      </c>
      <c r="Q33" s="265">
        <v>6180</v>
      </c>
      <c r="R33" s="266">
        <v>6335</v>
      </c>
      <c r="S33" s="384">
        <f t="shared" si="5"/>
        <v>97.553275453827936</v>
      </c>
    </row>
    <row r="34" spans="1:19" s="78" customFormat="1" ht="12.75">
      <c r="A34" s="260" t="s">
        <v>35</v>
      </c>
      <c r="B34" s="268">
        <v>2329</v>
      </c>
      <c r="C34" s="269">
        <v>2330</v>
      </c>
      <c r="D34" s="385">
        <f t="shared" si="0"/>
        <v>99.957081545064369</v>
      </c>
      <c r="E34" s="269">
        <v>2164</v>
      </c>
      <c r="F34" s="269">
        <v>2164</v>
      </c>
      <c r="G34" s="387">
        <f t="shared" si="1"/>
        <v>100</v>
      </c>
      <c r="H34" s="268">
        <v>2162</v>
      </c>
      <c r="I34" s="269">
        <v>2162</v>
      </c>
      <c r="J34" s="387">
        <f t="shared" si="2"/>
        <v>100</v>
      </c>
      <c r="K34" s="268">
        <v>2280</v>
      </c>
      <c r="L34" s="269"/>
      <c r="M34" s="385">
        <f t="shared" si="3"/>
        <v>0</v>
      </c>
      <c r="N34" s="269">
        <v>2109</v>
      </c>
      <c r="O34" s="269">
        <v>2169</v>
      </c>
      <c r="P34" s="387">
        <f t="shared" si="4"/>
        <v>97.233748271092665</v>
      </c>
      <c r="Q34" s="268">
        <v>2206</v>
      </c>
      <c r="R34" s="269">
        <v>2207</v>
      </c>
      <c r="S34" s="385">
        <f t="shared" si="5"/>
        <v>99.954689623923869</v>
      </c>
    </row>
    <row r="35" spans="1:19" s="78" customFormat="1" ht="12.75">
      <c r="A35" s="264" t="s">
        <v>36</v>
      </c>
      <c r="B35" s="265">
        <v>4286</v>
      </c>
      <c r="C35" s="266">
        <v>4907</v>
      </c>
      <c r="D35" s="384">
        <f t="shared" si="0"/>
        <v>87.344609741186062</v>
      </c>
      <c r="E35" s="266">
        <v>3644</v>
      </c>
      <c r="F35" s="266">
        <v>4396</v>
      </c>
      <c r="G35" s="388">
        <f t="shared" si="1"/>
        <v>82.893539581437665</v>
      </c>
      <c r="H35" s="265">
        <v>3511</v>
      </c>
      <c r="I35" s="266">
        <v>4017</v>
      </c>
      <c r="J35" s="388">
        <f t="shared" si="2"/>
        <v>87.4035349763505</v>
      </c>
      <c r="K35" s="265">
        <v>3517</v>
      </c>
      <c r="L35" s="266">
        <v>3948</v>
      </c>
      <c r="M35" s="384">
        <f t="shared" si="3"/>
        <v>89.083080040526852</v>
      </c>
      <c r="N35" s="266">
        <v>3648</v>
      </c>
      <c r="O35" s="266">
        <v>4049</v>
      </c>
      <c r="P35" s="388">
        <f t="shared" si="4"/>
        <v>90.096320079031855</v>
      </c>
      <c r="Q35" s="265">
        <v>3276</v>
      </c>
      <c r="R35" s="266">
        <v>3644</v>
      </c>
      <c r="S35" s="384">
        <f t="shared" si="5"/>
        <v>89.901207464324912</v>
      </c>
    </row>
    <row r="36" spans="1:19" s="78" customFormat="1" ht="12.75">
      <c r="A36" s="260" t="s">
        <v>37</v>
      </c>
      <c r="B36" s="268">
        <v>1365</v>
      </c>
      <c r="C36" s="269">
        <v>1638</v>
      </c>
      <c r="D36" s="385">
        <f t="shared" si="0"/>
        <v>83.333333333333343</v>
      </c>
      <c r="E36" s="269">
        <v>1269</v>
      </c>
      <c r="F36" s="269">
        <v>1516</v>
      </c>
      <c r="G36" s="387">
        <f t="shared" si="1"/>
        <v>83.707124010554097</v>
      </c>
      <c r="H36" s="268">
        <v>1224</v>
      </c>
      <c r="I36" s="269">
        <v>1374</v>
      </c>
      <c r="J36" s="387">
        <f t="shared" si="2"/>
        <v>89.082969432314414</v>
      </c>
      <c r="K36" s="268">
        <v>1143</v>
      </c>
      <c r="L36" s="269">
        <v>1320</v>
      </c>
      <c r="M36" s="385">
        <f t="shared" si="3"/>
        <v>86.590909090909093</v>
      </c>
      <c r="N36" s="269">
        <v>1333</v>
      </c>
      <c r="O36" s="269">
        <v>1482</v>
      </c>
      <c r="P36" s="387">
        <f t="shared" si="4"/>
        <v>89.946018893387318</v>
      </c>
      <c r="Q36" s="268">
        <v>1320</v>
      </c>
      <c r="R36" s="269">
        <v>1484</v>
      </c>
      <c r="S36" s="385">
        <f t="shared" si="5"/>
        <v>88.948787061994608</v>
      </c>
    </row>
    <row r="37" spans="1:19" s="78" customFormat="1" ht="12.75">
      <c r="A37" s="264" t="s">
        <v>38</v>
      </c>
      <c r="B37" s="265">
        <v>3829</v>
      </c>
      <c r="C37" s="266">
        <v>5514</v>
      </c>
      <c r="D37" s="384">
        <f t="shared" si="0"/>
        <v>69.441421835328256</v>
      </c>
      <c r="E37" s="266">
        <v>3472</v>
      </c>
      <c r="F37" s="266">
        <v>5246</v>
      </c>
      <c r="G37" s="388">
        <f t="shared" si="1"/>
        <v>66.183759054517736</v>
      </c>
      <c r="H37" s="265">
        <v>3471</v>
      </c>
      <c r="I37" s="266">
        <v>4973</v>
      </c>
      <c r="J37" s="388">
        <f t="shared" si="2"/>
        <v>69.79690327769957</v>
      </c>
      <c r="K37" s="265">
        <v>3736</v>
      </c>
      <c r="L37" s="266">
        <v>5338</v>
      </c>
      <c r="M37" s="384">
        <f t="shared" si="3"/>
        <v>69.988759835144251</v>
      </c>
      <c r="N37" s="266">
        <v>3448</v>
      </c>
      <c r="O37" s="266">
        <v>5408</v>
      </c>
      <c r="P37" s="388">
        <f t="shared" si="4"/>
        <v>63.757396449704139</v>
      </c>
      <c r="Q37" s="265">
        <v>3208</v>
      </c>
      <c r="R37" s="266">
        <v>4837</v>
      </c>
      <c r="S37" s="384">
        <f t="shared" si="5"/>
        <v>66.322100475501344</v>
      </c>
    </row>
    <row r="38" spans="1:19" s="78" customFormat="1" ht="12.75">
      <c r="A38" s="260" t="s">
        <v>39</v>
      </c>
      <c r="B38" s="268">
        <v>1806</v>
      </c>
      <c r="C38" s="269">
        <v>2684</v>
      </c>
      <c r="D38" s="385">
        <f t="shared" si="0"/>
        <v>67.287630402384508</v>
      </c>
      <c r="E38" s="269">
        <v>1841</v>
      </c>
      <c r="F38" s="269">
        <v>2565</v>
      </c>
      <c r="G38" s="387">
        <f t="shared" si="1"/>
        <v>71.773879142300189</v>
      </c>
      <c r="H38" s="268">
        <v>1794</v>
      </c>
      <c r="I38" s="269">
        <v>2327</v>
      </c>
      <c r="J38" s="387">
        <f t="shared" si="2"/>
        <v>77.094972067039109</v>
      </c>
      <c r="K38" s="268">
        <v>1913</v>
      </c>
      <c r="L38" s="269">
        <v>2466</v>
      </c>
      <c r="M38" s="385">
        <f t="shared" si="3"/>
        <v>77.575020275750205</v>
      </c>
      <c r="N38" s="269">
        <v>2046</v>
      </c>
      <c r="O38" s="269">
        <v>2642</v>
      </c>
      <c r="P38" s="387">
        <f t="shared" si="4"/>
        <v>77.441332323996974</v>
      </c>
      <c r="Q38" s="268">
        <v>2052</v>
      </c>
      <c r="R38" s="269">
        <v>2516</v>
      </c>
      <c r="S38" s="385">
        <f t="shared" si="5"/>
        <v>81.558028616852155</v>
      </c>
    </row>
    <row r="39" spans="1:19" s="78" customFormat="1" ht="13.5" thickBot="1">
      <c r="A39" s="264" t="s">
        <v>40</v>
      </c>
      <c r="B39" s="265">
        <v>823</v>
      </c>
      <c r="C39" s="266">
        <v>934</v>
      </c>
      <c r="D39" s="384">
        <f t="shared" si="0"/>
        <v>88.115631691648815</v>
      </c>
      <c r="E39" s="266">
        <v>801</v>
      </c>
      <c r="F39" s="266">
        <v>928</v>
      </c>
      <c r="G39" s="388">
        <f t="shared" si="1"/>
        <v>86.314655172413794</v>
      </c>
      <c r="H39" s="265">
        <v>695</v>
      </c>
      <c r="I39" s="266">
        <v>790</v>
      </c>
      <c r="J39" s="388">
        <f t="shared" si="2"/>
        <v>87.974683544303801</v>
      </c>
      <c r="K39" s="265">
        <v>779</v>
      </c>
      <c r="L39" s="266">
        <v>882</v>
      </c>
      <c r="M39" s="384">
        <f t="shared" si="3"/>
        <v>88.321995464852606</v>
      </c>
      <c r="N39" s="266">
        <v>736</v>
      </c>
      <c r="O39" s="266">
        <v>812</v>
      </c>
      <c r="P39" s="388">
        <f t="shared" si="4"/>
        <v>90.64039408866995</v>
      </c>
      <c r="Q39" s="265">
        <v>675</v>
      </c>
      <c r="R39" s="266">
        <v>746</v>
      </c>
      <c r="S39" s="384">
        <f t="shared" si="5"/>
        <v>90.48257372654156</v>
      </c>
    </row>
    <row r="40" spans="1:19" s="78" customFormat="1" ht="21.75" customHeight="1" thickBot="1">
      <c r="A40" s="271" t="s">
        <v>41</v>
      </c>
      <c r="B40" s="272">
        <f>SUM(B10:B39)</f>
        <v>109337</v>
      </c>
      <c r="C40" s="273">
        <f>SUM(C10:C39)</f>
        <v>144191</v>
      </c>
      <c r="D40" s="386">
        <f t="shared" si="0"/>
        <v>75.827894944899469</v>
      </c>
      <c r="E40" s="330">
        <f>SUM(E10:E39)</f>
        <v>103234</v>
      </c>
      <c r="F40" s="330">
        <f>SUM(F10:F39)</f>
        <v>133950</v>
      </c>
      <c r="G40" s="386">
        <f t="shared" si="1"/>
        <v>77.069055617767816</v>
      </c>
      <c r="H40" s="272">
        <f>SUM(H10:H39)</f>
        <v>99880</v>
      </c>
      <c r="I40" s="273">
        <f>SUM(I10:I39)</f>
        <v>121948</v>
      </c>
      <c r="J40" s="386">
        <f t="shared" si="2"/>
        <v>81.903762259323642</v>
      </c>
      <c r="K40" s="331">
        <f>SUM(K10:K39)</f>
        <v>105433</v>
      </c>
      <c r="L40" s="332">
        <f>SUM(L10:L39)</f>
        <v>125098</v>
      </c>
      <c r="M40" s="392">
        <f t="shared" si="3"/>
        <v>84.280324225806964</v>
      </c>
      <c r="N40" s="330">
        <f>SUM(N10:N39)</f>
        <v>105954</v>
      </c>
      <c r="O40" s="330">
        <f>SUM(O10:O39)</f>
        <v>136735</v>
      </c>
      <c r="P40" s="389">
        <f t="shared" si="4"/>
        <v>77.48857278677734</v>
      </c>
      <c r="Q40" s="272">
        <f>SUM(Q10:Q39)</f>
        <v>104486</v>
      </c>
      <c r="R40" s="273">
        <f>SUM(R10:R39)</f>
        <v>128189</v>
      </c>
      <c r="S40" s="386">
        <f t="shared" si="5"/>
        <v>81.509333874201374</v>
      </c>
    </row>
    <row r="41" spans="1:19" s="78" customFormat="1" ht="12.75">
      <c r="A41" s="260" t="s">
        <v>78</v>
      </c>
      <c r="B41" s="268">
        <v>18762</v>
      </c>
      <c r="C41" s="269">
        <v>23573</v>
      </c>
      <c r="D41" s="385">
        <f t="shared" si="0"/>
        <v>79.591057565859245</v>
      </c>
      <c r="E41" s="269">
        <v>17832</v>
      </c>
      <c r="F41" s="269">
        <v>22668</v>
      </c>
      <c r="G41" s="388">
        <f t="shared" si="1"/>
        <v>78.665960825833764</v>
      </c>
      <c r="H41" s="268">
        <v>18370</v>
      </c>
      <c r="I41" s="269">
        <v>23150</v>
      </c>
      <c r="J41" s="390">
        <f t="shared" si="2"/>
        <v>79.352051835853132</v>
      </c>
      <c r="K41" s="261">
        <v>19962</v>
      </c>
      <c r="L41" s="262">
        <v>24975</v>
      </c>
      <c r="M41" s="383">
        <f t="shared" si="3"/>
        <v>79.927927927927939</v>
      </c>
      <c r="N41" s="269">
        <v>19341</v>
      </c>
      <c r="O41" s="269">
        <v>25391</v>
      </c>
      <c r="P41" s="387">
        <f t="shared" si="4"/>
        <v>76.172659603796617</v>
      </c>
      <c r="Q41" s="268">
        <v>18720</v>
      </c>
      <c r="R41" s="269">
        <v>25657</v>
      </c>
      <c r="S41" s="385">
        <f t="shared" si="5"/>
        <v>72.962544334879382</v>
      </c>
    </row>
    <row r="42" spans="1:19" s="78" customFormat="1" ht="16.5" customHeight="1" thickBot="1">
      <c r="A42" s="264" t="s">
        <v>43</v>
      </c>
      <c r="B42" s="265">
        <v>2886</v>
      </c>
      <c r="C42" s="266">
        <v>3569</v>
      </c>
      <c r="D42" s="384">
        <f t="shared" si="0"/>
        <v>80.86298683104512</v>
      </c>
      <c r="E42" s="266">
        <v>2396</v>
      </c>
      <c r="F42" s="266">
        <v>3072</v>
      </c>
      <c r="G42" s="387">
        <f t="shared" si="1"/>
        <v>77.994791666666657</v>
      </c>
      <c r="H42" s="265">
        <v>2259</v>
      </c>
      <c r="I42" s="266">
        <v>2817</v>
      </c>
      <c r="J42" s="391">
        <f t="shared" si="2"/>
        <v>80.191693290734818</v>
      </c>
      <c r="K42" s="336">
        <v>2568</v>
      </c>
      <c r="L42" s="337">
        <v>3238</v>
      </c>
      <c r="M42" s="393">
        <f t="shared" si="3"/>
        <v>79.308214947498456</v>
      </c>
      <c r="N42" s="266">
        <v>2505</v>
      </c>
      <c r="O42" s="266">
        <v>3009</v>
      </c>
      <c r="P42" s="388">
        <f t="shared" si="4"/>
        <v>83.250249252243265</v>
      </c>
      <c r="Q42" s="265">
        <v>2314</v>
      </c>
      <c r="R42" s="266">
        <v>2916</v>
      </c>
      <c r="S42" s="384">
        <f t="shared" si="5"/>
        <v>79.355281207133061</v>
      </c>
    </row>
    <row r="43" spans="1:19" s="275" customFormat="1" ht="21" customHeight="1" thickBot="1">
      <c r="A43" s="271" t="s">
        <v>44</v>
      </c>
      <c r="B43" s="272">
        <f>SUM(B41:B42)</f>
        <v>21648</v>
      </c>
      <c r="C43" s="273">
        <f>SUM(C41:C42)</f>
        <v>27142</v>
      </c>
      <c r="D43" s="386">
        <f t="shared" si="0"/>
        <v>79.758308157099705</v>
      </c>
      <c r="E43" s="330">
        <f>SUM(E41:E42)</f>
        <v>20228</v>
      </c>
      <c r="F43" s="330">
        <f>SUM(F41:F42)</f>
        <v>25740</v>
      </c>
      <c r="G43" s="386">
        <f t="shared" si="1"/>
        <v>78.585858585858574</v>
      </c>
      <c r="H43" s="272">
        <f>SUM(H41:H42)</f>
        <v>20629</v>
      </c>
      <c r="I43" s="273">
        <f>SUM(I41:I42)</f>
        <v>25967</v>
      </c>
      <c r="J43" s="386">
        <f t="shared" si="2"/>
        <v>79.443139369199372</v>
      </c>
      <c r="K43" s="339">
        <f>SUM(K41:K42)</f>
        <v>22530</v>
      </c>
      <c r="L43" s="340">
        <f>SUM(L41:L42)</f>
        <v>28213</v>
      </c>
      <c r="M43" s="394">
        <f t="shared" si="3"/>
        <v>79.856803601176765</v>
      </c>
      <c r="N43" s="330">
        <f>SUM(N41:N42)</f>
        <v>21846</v>
      </c>
      <c r="O43" s="330">
        <f>SUM(O41:O42)</f>
        <v>28400</v>
      </c>
      <c r="P43" s="389">
        <f t="shared" si="4"/>
        <v>76.922535211267601</v>
      </c>
      <c r="Q43" s="272">
        <f>SUM(Q41:Q42)</f>
        <v>21034</v>
      </c>
      <c r="R43" s="273">
        <f>SUM(R41:R42)</f>
        <v>28573</v>
      </c>
      <c r="S43" s="386">
        <f t="shared" si="5"/>
        <v>73.614951177685228</v>
      </c>
    </row>
    <row r="44" spans="1:19" s="275" customFormat="1" ht="21" customHeight="1" thickBot="1">
      <c r="A44" s="271" t="s">
        <v>274</v>
      </c>
      <c r="B44" s="272">
        <f>B40+B43</f>
        <v>130985</v>
      </c>
      <c r="C44" s="272">
        <f>C40+C43</f>
        <v>171333</v>
      </c>
      <c r="D44" s="386">
        <f>IF(C44=0,0,(B44/C44)*100)</f>
        <v>76.450537841513309</v>
      </c>
      <c r="E44" s="330">
        <f>E40+E43</f>
        <v>123462</v>
      </c>
      <c r="F44" s="330">
        <f>F40+F43</f>
        <v>159690</v>
      </c>
      <c r="G44" s="389">
        <f t="shared" si="1"/>
        <v>77.31354499342477</v>
      </c>
      <c r="H44" s="272">
        <f>H40+H43</f>
        <v>120509</v>
      </c>
      <c r="I44" s="273">
        <f>I40+I43</f>
        <v>147915</v>
      </c>
      <c r="J44" s="386">
        <f t="shared" si="2"/>
        <v>81.471791231450496</v>
      </c>
      <c r="K44" s="342">
        <f>K40+K43</f>
        <v>127963</v>
      </c>
      <c r="L44" s="343">
        <f>L40+L43</f>
        <v>153311</v>
      </c>
      <c r="M44" s="395">
        <f t="shared" si="3"/>
        <v>83.466287481002666</v>
      </c>
      <c r="N44" s="330">
        <f>N40+N43</f>
        <v>127800</v>
      </c>
      <c r="O44" s="330">
        <f>O40+O43</f>
        <v>165135</v>
      </c>
      <c r="P44" s="389">
        <f t="shared" si="4"/>
        <v>77.391225361068223</v>
      </c>
      <c r="Q44" s="272">
        <f>Q40+Q43</f>
        <v>125520</v>
      </c>
      <c r="R44" s="273">
        <f>R40+R43</f>
        <v>156762</v>
      </c>
      <c r="S44" s="386">
        <f t="shared" si="5"/>
        <v>80.070425230604357</v>
      </c>
    </row>
    <row r="45" spans="1:19">
      <c r="D45" s="355"/>
    </row>
    <row r="46" spans="1:19">
      <c r="D46" s="355"/>
    </row>
    <row r="47" spans="1:19">
      <c r="A47" s="286" t="s">
        <v>161</v>
      </c>
    </row>
    <row r="48" spans="1:19" ht="15.75" thickBot="1"/>
    <row r="49" spans="1:15" ht="4.5" customHeight="1">
      <c r="A49" s="732" t="s">
        <v>310</v>
      </c>
      <c r="B49" s="727"/>
      <c r="C49" s="727"/>
      <c r="D49" s="727"/>
      <c r="E49" s="727"/>
      <c r="F49" s="727"/>
      <c r="G49" s="727"/>
      <c r="H49" s="727"/>
      <c r="I49" s="727"/>
      <c r="J49" s="727"/>
      <c r="K49" s="727"/>
      <c r="L49" s="727"/>
      <c r="M49" s="727"/>
      <c r="N49" s="727"/>
      <c r="O49" s="728"/>
    </row>
    <row r="50" spans="1:15">
      <c r="A50" s="733"/>
      <c r="B50" s="734"/>
      <c r="C50" s="734"/>
      <c r="D50" s="734"/>
      <c r="E50" s="734"/>
      <c r="F50" s="734"/>
      <c r="G50" s="734"/>
      <c r="H50" s="734"/>
      <c r="I50" s="734"/>
      <c r="J50" s="734"/>
      <c r="K50" s="734"/>
      <c r="L50" s="734"/>
      <c r="M50" s="734"/>
      <c r="N50" s="734"/>
      <c r="O50" s="735"/>
    </row>
    <row r="51" spans="1:15">
      <c r="A51" s="733"/>
      <c r="B51" s="734"/>
      <c r="C51" s="734"/>
      <c r="D51" s="734"/>
      <c r="E51" s="734"/>
      <c r="F51" s="734"/>
      <c r="G51" s="734"/>
      <c r="H51" s="734"/>
      <c r="I51" s="734"/>
      <c r="J51" s="734"/>
      <c r="K51" s="734"/>
      <c r="L51" s="734"/>
      <c r="M51" s="734"/>
      <c r="N51" s="734"/>
      <c r="O51" s="735"/>
    </row>
    <row r="52" spans="1:15" ht="15.75" thickBot="1">
      <c r="A52" s="729"/>
      <c r="B52" s="730"/>
      <c r="C52" s="730"/>
      <c r="D52" s="730"/>
      <c r="E52" s="730"/>
      <c r="F52" s="730"/>
      <c r="G52" s="730"/>
      <c r="H52" s="730"/>
      <c r="I52" s="730"/>
      <c r="J52" s="730"/>
      <c r="K52" s="730"/>
      <c r="L52" s="730"/>
      <c r="M52" s="730"/>
      <c r="N52" s="730"/>
      <c r="O52" s="731"/>
    </row>
  </sheetData>
  <mergeCells count="9">
    <mergeCell ref="A49:O52"/>
    <mergeCell ref="A6:S6"/>
    <mergeCell ref="A8:A9"/>
    <mergeCell ref="B8:D8"/>
    <mergeCell ref="E8:G8"/>
    <mergeCell ref="H8:J8"/>
    <mergeCell ref="K8:M8"/>
    <mergeCell ref="N8:P8"/>
    <mergeCell ref="Q8:S8"/>
  </mergeCells>
  <pageMargins left="0.7" right="0.7" top="0.75" bottom="0.75" header="0.3" footer="0.3"/>
  <pageSetup paperSize="5" scale="61" orientation="landscape" r:id="rId1"/>
  <drawing r:id="rId2"/>
  <legacyDrawing r:id="rId3"/>
  <oleObjects>
    <mc:AlternateContent xmlns:mc="http://schemas.openxmlformats.org/markup-compatibility/2006">
      <mc:Choice Requires="x14">
        <oleObject progId="CorelDraw.Graphic.16" shapeId="11878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1295400</xdr:colOff>
                <xdr:row>4</xdr:row>
                <xdr:rowOff>123825</xdr:rowOff>
              </to>
            </anchor>
          </objectPr>
        </oleObject>
      </mc:Choice>
      <mc:Fallback>
        <oleObject progId="CorelDraw.Graphic.16" shapeId="118785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P164"/>
  <sheetViews>
    <sheetView showGridLines="0" zoomScaleNormal="100" zoomScaleSheetLayoutView="100" workbookViewId="0">
      <selection activeCell="G3" sqref="G3"/>
    </sheetView>
  </sheetViews>
  <sheetFormatPr baseColWidth="10" defaultRowHeight="15"/>
  <cols>
    <col min="1" max="1" width="20.7109375" customWidth="1"/>
    <col min="2" max="7" width="9.7109375" style="1" customWidth="1"/>
    <col min="8" max="8" width="12.7109375" customWidth="1"/>
    <col min="10" max="10" width="0" style="1" hidden="1" customWidth="1"/>
    <col min="251" max="251" width="6.85546875" customWidth="1"/>
    <col min="252" max="252" width="11.7109375" customWidth="1"/>
    <col min="253" max="258" width="7.7109375" customWidth="1"/>
    <col min="259" max="259" width="8.7109375" customWidth="1"/>
    <col min="260" max="262" width="13.7109375" customWidth="1"/>
    <col min="507" max="507" width="6.85546875" customWidth="1"/>
    <col min="508" max="508" width="11.7109375" customWidth="1"/>
    <col min="509" max="514" width="7.7109375" customWidth="1"/>
    <col min="515" max="515" width="8.7109375" customWidth="1"/>
    <col min="516" max="518" width="13.7109375" customWidth="1"/>
    <col min="763" max="763" width="6.85546875" customWidth="1"/>
    <col min="764" max="764" width="11.7109375" customWidth="1"/>
    <col min="765" max="770" width="7.7109375" customWidth="1"/>
    <col min="771" max="771" width="8.7109375" customWidth="1"/>
    <col min="772" max="774" width="13.7109375" customWidth="1"/>
    <col min="1019" max="1019" width="6.85546875" customWidth="1"/>
    <col min="1020" max="1020" width="11.7109375" customWidth="1"/>
    <col min="1021" max="1026" width="7.7109375" customWidth="1"/>
    <col min="1027" max="1027" width="8.7109375" customWidth="1"/>
    <col min="1028" max="1030" width="13.7109375" customWidth="1"/>
    <col min="1275" max="1275" width="6.85546875" customWidth="1"/>
    <col min="1276" max="1276" width="11.7109375" customWidth="1"/>
    <col min="1277" max="1282" width="7.7109375" customWidth="1"/>
    <col min="1283" max="1283" width="8.7109375" customWidth="1"/>
    <col min="1284" max="1286" width="13.7109375" customWidth="1"/>
    <col min="1531" max="1531" width="6.85546875" customWidth="1"/>
    <col min="1532" max="1532" width="11.7109375" customWidth="1"/>
    <col min="1533" max="1538" width="7.7109375" customWidth="1"/>
    <col min="1539" max="1539" width="8.7109375" customWidth="1"/>
    <col min="1540" max="1542" width="13.7109375" customWidth="1"/>
    <col min="1787" max="1787" width="6.85546875" customWidth="1"/>
    <col min="1788" max="1788" width="11.7109375" customWidth="1"/>
    <col min="1789" max="1794" width="7.7109375" customWidth="1"/>
    <col min="1795" max="1795" width="8.7109375" customWidth="1"/>
    <col min="1796" max="1798" width="13.7109375" customWidth="1"/>
    <col min="2043" max="2043" width="6.85546875" customWidth="1"/>
    <col min="2044" max="2044" width="11.7109375" customWidth="1"/>
    <col min="2045" max="2050" width="7.7109375" customWidth="1"/>
    <col min="2051" max="2051" width="8.7109375" customWidth="1"/>
    <col min="2052" max="2054" width="13.7109375" customWidth="1"/>
    <col min="2299" max="2299" width="6.85546875" customWidth="1"/>
    <col min="2300" max="2300" width="11.7109375" customWidth="1"/>
    <col min="2301" max="2306" width="7.7109375" customWidth="1"/>
    <col min="2307" max="2307" width="8.7109375" customWidth="1"/>
    <col min="2308" max="2310" width="13.7109375" customWidth="1"/>
    <col min="2555" max="2555" width="6.85546875" customWidth="1"/>
    <col min="2556" max="2556" width="11.7109375" customWidth="1"/>
    <col min="2557" max="2562" width="7.7109375" customWidth="1"/>
    <col min="2563" max="2563" width="8.7109375" customWidth="1"/>
    <col min="2564" max="2566" width="13.7109375" customWidth="1"/>
    <col min="2811" max="2811" width="6.85546875" customWidth="1"/>
    <col min="2812" max="2812" width="11.7109375" customWidth="1"/>
    <col min="2813" max="2818" width="7.7109375" customWidth="1"/>
    <col min="2819" max="2819" width="8.7109375" customWidth="1"/>
    <col min="2820" max="2822" width="13.7109375" customWidth="1"/>
    <col min="3067" max="3067" width="6.85546875" customWidth="1"/>
    <col min="3068" max="3068" width="11.7109375" customWidth="1"/>
    <col min="3069" max="3074" width="7.7109375" customWidth="1"/>
    <col min="3075" max="3075" width="8.7109375" customWidth="1"/>
    <col min="3076" max="3078" width="13.7109375" customWidth="1"/>
    <col min="3323" max="3323" width="6.85546875" customWidth="1"/>
    <col min="3324" max="3324" width="11.7109375" customWidth="1"/>
    <col min="3325" max="3330" width="7.7109375" customWidth="1"/>
    <col min="3331" max="3331" width="8.7109375" customWidth="1"/>
    <col min="3332" max="3334" width="13.7109375" customWidth="1"/>
    <col min="3579" max="3579" width="6.85546875" customWidth="1"/>
    <col min="3580" max="3580" width="11.7109375" customWidth="1"/>
    <col min="3581" max="3586" width="7.7109375" customWidth="1"/>
    <col min="3587" max="3587" width="8.7109375" customWidth="1"/>
    <col min="3588" max="3590" width="13.7109375" customWidth="1"/>
    <col min="3835" max="3835" width="6.85546875" customWidth="1"/>
    <col min="3836" max="3836" width="11.7109375" customWidth="1"/>
    <col min="3837" max="3842" width="7.7109375" customWidth="1"/>
    <col min="3843" max="3843" width="8.7109375" customWidth="1"/>
    <col min="3844" max="3846" width="13.7109375" customWidth="1"/>
    <col min="4091" max="4091" width="6.85546875" customWidth="1"/>
    <col min="4092" max="4092" width="11.7109375" customWidth="1"/>
    <col min="4093" max="4098" width="7.7109375" customWidth="1"/>
    <col min="4099" max="4099" width="8.7109375" customWidth="1"/>
    <col min="4100" max="4102" width="13.7109375" customWidth="1"/>
    <col min="4347" max="4347" width="6.85546875" customWidth="1"/>
    <col min="4348" max="4348" width="11.7109375" customWidth="1"/>
    <col min="4349" max="4354" width="7.7109375" customWidth="1"/>
    <col min="4355" max="4355" width="8.7109375" customWidth="1"/>
    <col min="4356" max="4358" width="13.7109375" customWidth="1"/>
    <col min="4603" max="4603" width="6.85546875" customWidth="1"/>
    <col min="4604" max="4604" width="11.7109375" customWidth="1"/>
    <col min="4605" max="4610" width="7.7109375" customWidth="1"/>
    <col min="4611" max="4611" width="8.7109375" customWidth="1"/>
    <col min="4612" max="4614" width="13.7109375" customWidth="1"/>
    <col min="4859" max="4859" width="6.85546875" customWidth="1"/>
    <col min="4860" max="4860" width="11.7109375" customWidth="1"/>
    <col min="4861" max="4866" width="7.7109375" customWidth="1"/>
    <col min="4867" max="4867" width="8.7109375" customWidth="1"/>
    <col min="4868" max="4870" width="13.7109375" customWidth="1"/>
    <col min="5115" max="5115" width="6.85546875" customWidth="1"/>
    <col min="5116" max="5116" width="11.7109375" customWidth="1"/>
    <col min="5117" max="5122" width="7.7109375" customWidth="1"/>
    <col min="5123" max="5123" width="8.7109375" customWidth="1"/>
    <col min="5124" max="5126" width="13.7109375" customWidth="1"/>
    <col min="5371" max="5371" width="6.85546875" customWidth="1"/>
    <col min="5372" max="5372" width="11.7109375" customWidth="1"/>
    <col min="5373" max="5378" width="7.7109375" customWidth="1"/>
    <col min="5379" max="5379" width="8.7109375" customWidth="1"/>
    <col min="5380" max="5382" width="13.7109375" customWidth="1"/>
    <col min="5627" max="5627" width="6.85546875" customWidth="1"/>
    <col min="5628" max="5628" width="11.7109375" customWidth="1"/>
    <col min="5629" max="5634" width="7.7109375" customWidth="1"/>
    <col min="5635" max="5635" width="8.7109375" customWidth="1"/>
    <col min="5636" max="5638" width="13.7109375" customWidth="1"/>
    <col min="5883" max="5883" width="6.85546875" customWidth="1"/>
    <col min="5884" max="5884" width="11.7109375" customWidth="1"/>
    <col min="5885" max="5890" width="7.7109375" customWidth="1"/>
    <col min="5891" max="5891" width="8.7109375" customWidth="1"/>
    <col min="5892" max="5894" width="13.7109375" customWidth="1"/>
    <col min="6139" max="6139" width="6.85546875" customWidth="1"/>
    <col min="6140" max="6140" width="11.7109375" customWidth="1"/>
    <col min="6141" max="6146" width="7.7109375" customWidth="1"/>
    <col min="6147" max="6147" width="8.7109375" customWidth="1"/>
    <col min="6148" max="6150" width="13.7109375" customWidth="1"/>
    <col min="6395" max="6395" width="6.85546875" customWidth="1"/>
    <col min="6396" max="6396" width="11.7109375" customWidth="1"/>
    <col min="6397" max="6402" width="7.7109375" customWidth="1"/>
    <col min="6403" max="6403" width="8.7109375" customWidth="1"/>
    <col min="6404" max="6406" width="13.7109375" customWidth="1"/>
    <col min="6651" max="6651" width="6.85546875" customWidth="1"/>
    <col min="6652" max="6652" width="11.7109375" customWidth="1"/>
    <col min="6653" max="6658" width="7.7109375" customWidth="1"/>
    <col min="6659" max="6659" width="8.7109375" customWidth="1"/>
    <col min="6660" max="6662" width="13.7109375" customWidth="1"/>
    <col min="6907" max="6907" width="6.85546875" customWidth="1"/>
    <col min="6908" max="6908" width="11.7109375" customWidth="1"/>
    <col min="6909" max="6914" width="7.7109375" customWidth="1"/>
    <col min="6915" max="6915" width="8.7109375" customWidth="1"/>
    <col min="6916" max="6918" width="13.7109375" customWidth="1"/>
    <col min="7163" max="7163" width="6.85546875" customWidth="1"/>
    <col min="7164" max="7164" width="11.7109375" customWidth="1"/>
    <col min="7165" max="7170" width="7.7109375" customWidth="1"/>
    <col min="7171" max="7171" width="8.7109375" customWidth="1"/>
    <col min="7172" max="7174" width="13.7109375" customWidth="1"/>
    <col min="7419" max="7419" width="6.85546875" customWidth="1"/>
    <col min="7420" max="7420" width="11.7109375" customWidth="1"/>
    <col min="7421" max="7426" width="7.7109375" customWidth="1"/>
    <col min="7427" max="7427" width="8.7109375" customWidth="1"/>
    <col min="7428" max="7430" width="13.7109375" customWidth="1"/>
    <col min="7675" max="7675" width="6.85546875" customWidth="1"/>
    <col min="7676" max="7676" width="11.7109375" customWidth="1"/>
    <col min="7677" max="7682" width="7.7109375" customWidth="1"/>
    <col min="7683" max="7683" width="8.7109375" customWidth="1"/>
    <col min="7684" max="7686" width="13.7109375" customWidth="1"/>
    <col min="7931" max="7931" width="6.85546875" customWidth="1"/>
    <col min="7932" max="7932" width="11.7109375" customWidth="1"/>
    <col min="7933" max="7938" width="7.7109375" customWidth="1"/>
    <col min="7939" max="7939" width="8.7109375" customWidth="1"/>
    <col min="7940" max="7942" width="13.7109375" customWidth="1"/>
    <col min="8187" max="8187" width="6.85546875" customWidth="1"/>
    <col min="8188" max="8188" width="11.7109375" customWidth="1"/>
    <col min="8189" max="8194" width="7.7109375" customWidth="1"/>
    <col min="8195" max="8195" width="8.7109375" customWidth="1"/>
    <col min="8196" max="8198" width="13.7109375" customWidth="1"/>
    <col min="8443" max="8443" width="6.85546875" customWidth="1"/>
    <col min="8444" max="8444" width="11.7109375" customWidth="1"/>
    <col min="8445" max="8450" width="7.7109375" customWidth="1"/>
    <col min="8451" max="8451" width="8.7109375" customWidth="1"/>
    <col min="8452" max="8454" width="13.7109375" customWidth="1"/>
    <col min="8699" max="8699" width="6.85546875" customWidth="1"/>
    <col min="8700" max="8700" width="11.7109375" customWidth="1"/>
    <col min="8701" max="8706" width="7.7109375" customWidth="1"/>
    <col min="8707" max="8707" width="8.7109375" customWidth="1"/>
    <col min="8708" max="8710" width="13.7109375" customWidth="1"/>
    <col min="8955" max="8955" width="6.85546875" customWidth="1"/>
    <col min="8956" max="8956" width="11.7109375" customWidth="1"/>
    <col min="8957" max="8962" width="7.7109375" customWidth="1"/>
    <col min="8963" max="8963" width="8.7109375" customWidth="1"/>
    <col min="8964" max="8966" width="13.7109375" customWidth="1"/>
    <col min="9211" max="9211" width="6.85546875" customWidth="1"/>
    <col min="9212" max="9212" width="11.7109375" customWidth="1"/>
    <col min="9213" max="9218" width="7.7109375" customWidth="1"/>
    <col min="9219" max="9219" width="8.7109375" customWidth="1"/>
    <col min="9220" max="9222" width="13.7109375" customWidth="1"/>
    <col min="9467" max="9467" width="6.85546875" customWidth="1"/>
    <col min="9468" max="9468" width="11.7109375" customWidth="1"/>
    <col min="9469" max="9474" width="7.7109375" customWidth="1"/>
    <col min="9475" max="9475" width="8.7109375" customWidth="1"/>
    <col min="9476" max="9478" width="13.7109375" customWidth="1"/>
    <col min="9723" max="9723" width="6.85546875" customWidth="1"/>
    <col min="9724" max="9724" width="11.7109375" customWidth="1"/>
    <col min="9725" max="9730" width="7.7109375" customWidth="1"/>
    <col min="9731" max="9731" width="8.7109375" customWidth="1"/>
    <col min="9732" max="9734" width="13.7109375" customWidth="1"/>
    <col min="9979" max="9979" width="6.85546875" customWidth="1"/>
    <col min="9980" max="9980" width="11.7109375" customWidth="1"/>
    <col min="9981" max="9986" width="7.7109375" customWidth="1"/>
    <col min="9987" max="9987" width="8.7109375" customWidth="1"/>
    <col min="9988" max="9990" width="13.7109375" customWidth="1"/>
    <col min="10235" max="10235" width="6.85546875" customWidth="1"/>
    <col min="10236" max="10236" width="11.7109375" customWidth="1"/>
    <col min="10237" max="10242" width="7.7109375" customWidth="1"/>
    <col min="10243" max="10243" width="8.7109375" customWidth="1"/>
    <col min="10244" max="10246" width="13.7109375" customWidth="1"/>
    <col min="10491" max="10491" width="6.85546875" customWidth="1"/>
    <col min="10492" max="10492" width="11.7109375" customWidth="1"/>
    <col min="10493" max="10498" width="7.7109375" customWidth="1"/>
    <col min="10499" max="10499" width="8.7109375" customWidth="1"/>
    <col min="10500" max="10502" width="13.7109375" customWidth="1"/>
    <col min="10747" max="10747" width="6.85546875" customWidth="1"/>
    <col min="10748" max="10748" width="11.7109375" customWidth="1"/>
    <col min="10749" max="10754" width="7.7109375" customWidth="1"/>
    <col min="10755" max="10755" width="8.7109375" customWidth="1"/>
    <col min="10756" max="10758" width="13.7109375" customWidth="1"/>
    <col min="11003" max="11003" width="6.85546875" customWidth="1"/>
    <col min="11004" max="11004" width="11.7109375" customWidth="1"/>
    <col min="11005" max="11010" width="7.7109375" customWidth="1"/>
    <col min="11011" max="11011" width="8.7109375" customWidth="1"/>
    <col min="11012" max="11014" width="13.7109375" customWidth="1"/>
    <col min="11259" max="11259" width="6.85546875" customWidth="1"/>
    <col min="11260" max="11260" width="11.7109375" customWidth="1"/>
    <col min="11261" max="11266" width="7.7109375" customWidth="1"/>
    <col min="11267" max="11267" width="8.7109375" customWidth="1"/>
    <col min="11268" max="11270" width="13.7109375" customWidth="1"/>
    <col min="11515" max="11515" width="6.85546875" customWidth="1"/>
    <col min="11516" max="11516" width="11.7109375" customWidth="1"/>
    <col min="11517" max="11522" width="7.7109375" customWidth="1"/>
    <col min="11523" max="11523" width="8.7109375" customWidth="1"/>
    <col min="11524" max="11526" width="13.7109375" customWidth="1"/>
    <col min="11771" max="11771" width="6.85546875" customWidth="1"/>
    <col min="11772" max="11772" width="11.7109375" customWidth="1"/>
    <col min="11773" max="11778" width="7.7109375" customWidth="1"/>
    <col min="11779" max="11779" width="8.7109375" customWidth="1"/>
    <col min="11780" max="11782" width="13.7109375" customWidth="1"/>
    <col min="12027" max="12027" width="6.85546875" customWidth="1"/>
    <col min="12028" max="12028" width="11.7109375" customWidth="1"/>
    <col min="12029" max="12034" width="7.7109375" customWidth="1"/>
    <col min="12035" max="12035" width="8.7109375" customWidth="1"/>
    <col min="12036" max="12038" width="13.7109375" customWidth="1"/>
    <col min="12283" max="12283" width="6.85546875" customWidth="1"/>
    <col min="12284" max="12284" width="11.7109375" customWidth="1"/>
    <col min="12285" max="12290" width="7.7109375" customWidth="1"/>
    <col min="12291" max="12291" width="8.7109375" customWidth="1"/>
    <col min="12292" max="12294" width="13.7109375" customWidth="1"/>
    <col min="12539" max="12539" width="6.85546875" customWidth="1"/>
    <col min="12540" max="12540" width="11.7109375" customWidth="1"/>
    <col min="12541" max="12546" width="7.7109375" customWidth="1"/>
    <col min="12547" max="12547" width="8.7109375" customWidth="1"/>
    <col min="12548" max="12550" width="13.7109375" customWidth="1"/>
    <col min="12795" max="12795" width="6.85546875" customWidth="1"/>
    <col min="12796" max="12796" width="11.7109375" customWidth="1"/>
    <col min="12797" max="12802" width="7.7109375" customWidth="1"/>
    <col min="12803" max="12803" width="8.7109375" customWidth="1"/>
    <col min="12804" max="12806" width="13.7109375" customWidth="1"/>
    <col min="13051" max="13051" width="6.85546875" customWidth="1"/>
    <col min="13052" max="13052" width="11.7109375" customWidth="1"/>
    <col min="13053" max="13058" width="7.7109375" customWidth="1"/>
    <col min="13059" max="13059" width="8.7109375" customWidth="1"/>
    <col min="13060" max="13062" width="13.7109375" customWidth="1"/>
    <col min="13307" max="13307" width="6.85546875" customWidth="1"/>
    <col min="13308" max="13308" width="11.7109375" customWidth="1"/>
    <col min="13309" max="13314" width="7.7109375" customWidth="1"/>
    <col min="13315" max="13315" width="8.7109375" customWidth="1"/>
    <col min="13316" max="13318" width="13.7109375" customWidth="1"/>
    <col min="13563" max="13563" width="6.85546875" customWidth="1"/>
    <col min="13564" max="13564" width="11.7109375" customWidth="1"/>
    <col min="13565" max="13570" width="7.7109375" customWidth="1"/>
    <col min="13571" max="13571" width="8.7109375" customWidth="1"/>
    <col min="13572" max="13574" width="13.7109375" customWidth="1"/>
    <col min="13819" max="13819" width="6.85546875" customWidth="1"/>
    <col min="13820" max="13820" width="11.7109375" customWidth="1"/>
    <col min="13821" max="13826" width="7.7109375" customWidth="1"/>
    <col min="13827" max="13827" width="8.7109375" customWidth="1"/>
    <col min="13828" max="13830" width="13.7109375" customWidth="1"/>
    <col min="14075" max="14075" width="6.85546875" customWidth="1"/>
    <col min="14076" max="14076" width="11.7109375" customWidth="1"/>
    <col min="14077" max="14082" width="7.7109375" customWidth="1"/>
    <col min="14083" max="14083" width="8.7109375" customWidth="1"/>
    <col min="14084" max="14086" width="13.7109375" customWidth="1"/>
    <col min="14331" max="14331" width="6.85546875" customWidth="1"/>
    <col min="14332" max="14332" width="11.7109375" customWidth="1"/>
    <col min="14333" max="14338" width="7.7109375" customWidth="1"/>
    <col min="14339" max="14339" width="8.7109375" customWidth="1"/>
    <col min="14340" max="14342" width="13.7109375" customWidth="1"/>
    <col min="14587" max="14587" width="6.85546875" customWidth="1"/>
    <col min="14588" max="14588" width="11.7109375" customWidth="1"/>
    <col min="14589" max="14594" width="7.7109375" customWidth="1"/>
    <col min="14595" max="14595" width="8.7109375" customWidth="1"/>
    <col min="14596" max="14598" width="13.7109375" customWidth="1"/>
    <col min="14843" max="14843" width="6.85546875" customWidth="1"/>
    <col min="14844" max="14844" width="11.7109375" customWidth="1"/>
    <col min="14845" max="14850" width="7.7109375" customWidth="1"/>
    <col min="14851" max="14851" width="8.7109375" customWidth="1"/>
    <col min="14852" max="14854" width="13.7109375" customWidth="1"/>
    <col min="15099" max="15099" width="6.85546875" customWidth="1"/>
    <col min="15100" max="15100" width="11.7109375" customWidth="1"/>
    <col min="15101" max="15106" width="7.7109375" customWidth="1"/>
    <col min="15107" max="15107" width="8.7109375" customWidth="1"/>
    <col min="15108" max="15110" width="13.7109375" customWidth="1"/>
    <col min="15355" max="15355" width="6.85546875" customWidth="1"/>
    <col min="15356" max="15356" width="11.7109375" customWidth="1"/>
    <col min="15357" max="15362" width="7.7109375" customWidth="1"/>
    <col min="15363" max="15363" width="8.7109375" customWidth="1"/>
    <col min="15364" max="15366" width="13.7109375" customWidth="1"/>
    <col min="15611" max="15611" width="6.85546875" customWidth="1"/>
    <col min="15612" max="15612" width="11.7109375" customWidth="1"/>
    <col min="15613" max="15618" width="7.7109375" customWidth="1"/>
    <col min="15619" max="15619" width="8.7109375" customWidth="1"/>
    <col min="15620" max="15622" width="13.7109375" customWidth="1"/>
    <col min="15867" max="15867" width="6.85546875" customWidth="1"/>
    <col min="15868" max="15868" width="11.7109375" customWidth="1"/>
    <col min="15869" max="15874" width="7.7109375" customWidth="1"/>
    <col min="15875" max="15875" width="8.7109375" customWidth="1"/>
    <col min="15876" max="15878" width="13.7109375" customWidth="1"/>
    <col min="16123" max="16123" width="6.85546875" customWidth="1"/>
    <col min="16124" max="16124" width="11.7109375" customWidth="1"/>
    <col min="16125" max="16130" width="7.7109375" customWidth="1"/>
    <col min="16131" max="16131" width="8.7109375" customWidth="1"/>
    <col min="16132" max="16134" width="13.7109375" customWidth="1"/>
  </cols>
  <sheetData>
    <row r="1" spans="1:10" ht="15" customHeight="1"/>
    <row r="2" spans="1:10" ht="15" customHeight="1"/>
    <row r="3" spans="1:10" ht="15" customHeight="1"/>
    <row r="4" spans="1:10" ht="15" customHeight="1"/>
    <row r="5" spans="1:10" ht="15" customHeight="1">
      <c r="A5" s="743" t="s">
        <v>69</v>
      </c>
      <c r="B5" s="743"/>
      <c r="C5" s="743"/>
      <c r="D5" s="743"/>
      <c r="E5" s="743"/>
      <c r="F5" s="743"/>
      <c r="G5" s="743"/>
      <c r="H5" s="743"/>
      <c r="I5" s="22"/>
    </row>
    <row r="6" spans="1:10" ht="6.75" customHeight="1">
      <c r="A6" s="10"/>
      <c r="B6" s="11"/>
      <c r="C6" s="11"/>
      <c r="D6" s="11"/>
      <c r="E6" s="11"/>
      <c r="F6" s="11"/>
      <c r="G6" s="11"/>
      <c r="H6" s="10"/>
    </row>
    <row r="7" spans="1:10" s="494" customFormat="1" ht="14.25" customHeight="1">
      <c r="A7" s="59" t="s">
        <v>461</v>
      </c>
      <c r="B7" s="59" t="s">
        <v>0</v>
      </c>
      <c r="C7" s="498"/>
      <c r="D7" s="498"/>
      <c r="E7" s="9"/>
      <c r="F7" s="9"/>
      <c r="G7" s="9"/>
      <c r="H7" s="8"/>
      <c r="J7" s="499"/>
    </row>
    <row r="8" spans="1:10" s="494" customFormat="1" ht="14.25" customHeight="1">
      <c r="A8" s="497">
        <v>2012</v>
      </c>
      <c r="B8" s="492">
        <v>7</v>
      </c>
      <c r="C8" s="493"/>
      <c r="D8" s="493"/>
      <c r="E8" s="9"/>
      <c r="F8" s="9"/>
      <c r="G8" s="9"/>
      <c r="H8" s="8"/>
      <c r="J8" s="499"/>
    </row>
    <row r="9" spans="1:10" s="494" customFormat="1" ht="14.25" customHeight="1">
      <c r="A9" s="497">
        <v>2013</v>
      </c>
      <c r="B9" s="492">
        <v>6.7917765054328934</v>
      </c>
      <c r="C9" s="495"/>
      <c r="D9" s="493"/>
      <c r="E9" s="9"/>
      <c r="F9" s="9"/>
      <c r="G9" s="9"/>
      <c r="H9" s="8"/>
      <c r="I9" s="496"/>
      <c r="J9" s="499"/>
    </row>
    <row r="10" spans="1:10" s="494" customFormat="1" ht="14.25" customHeight="1">
      <c r="A10" s="497">
        <v>2014</v>
      </c>
      <c r="B10" s="492">
        <v>6.5755004782569069</v>
      </c>
      <c r="C10" s="493"/>
      <c r="D10" s="493"/>
      <c r="E10" s="9"/>
      <c r="F10" s="9"/>
      <c r="G10" s="9"/>
      <c r="H10" s="8"/>
      <c r="I10" s="496"/>
      <c r="J10" s="499"/>
    </row>
    <row r="11" spans="1:10" s="494" customFormat="1" ht="14.25" customHeight="1">
      <c r="A11" s="497">
        <v>2015</v>
      </c>
      <c r="B11" s="492">
        <v>6.4057953167104937</v>
      </c>
      <c r="C11" s="493"/>
      <c r="D11" s="493"/>
      <c r="E11" s="9"/>
      <c r="F11" s="9"/>
      <c r="G11" s="9"/>
      <c r="H11" s="8"/>
      <c r="J11" s="500"/>
    </row>
    <row r="12" spans="1:10" s="494" customFormat="1" ht="14.25" customHeight="1">
      <c r="A12" s="497">
        <v>2016</v>
      </c>
      <c r="B12" s="492">
        <v>6.1</v>
      </c>
      <c r="C12" s="493"/>
      <c r="D12" s="493"/>
      <c r="E12" s="9"/>
      <c r="F12" s="9"/>
      <c r="G12" s="9"/>
      <c r="H12" s="8"/>
      <c r="J12" s="499"/>
    </row>
    <row r="13" spans="1:10" s="494" customFormat="1" ht="14.25" customHeight="1">
      <c r="A13" s="497">
        <v>2017</v>
      </c>
      <c r="B13" s="492">
        <f>Absorción!D37</f>
        <v>5.8798564325685589</v>
      </c>
      <c r="C13" s="493"/>
      <c r="D13" s="493"/>
      <c r="E13" s="9"/>
      <c r="F13" s="9"/>
      <c r="G13" s="9"/>
      <c r="H13" s="8"/>
      <c r="J13" s="499"/>
    </row>
    <row r="14" spans="1:10" s="494" customFormat="1" ht="14.25" customHeight="1">
      <c r="A14" s="59" t="s">
        <v>268</v>
      </c>
      <c r="B14" s="533">
        <f>B13-B12</f>
        <v>-0.2201435674314407</v>
      </c>
      <c r="C14" s="493"/>
      <c r="D14" s="493"/>
      <c r="E14" s="9"/>
      <c r="F14" s="9"/>
      <c r="G14" s="9"/>
      <c r="H14" s="8"/>
      <c r="J14" s="499"/>
    </row>
    <row r="15" spans="1:10" ht="7.5" customHeight="1">
      <c r="A15" s="10"/>
      <c r="B15" s="11"/>
      <c r="C15" s="11"/>
      <c r="D15" s="11"/>
      <c r="E15" s="11"/>
      <c r="F15" s="11"/>
      <c r="G15" s="11"/>
      <c r="H15" s="10"/>
    </row>
    <row r="16" spans="1:10" ht="32.25" customHeight="1">
      <c r="A16" s="59" t="s">
        <v>64</v>
      </c>
      <c r="B16" s="59" t="s">
        <v>3</v>
      </c>
      <c r="C16" s="59" t="s">
        <v>4</v>
      </c>
      <c r="D16" s="59" t="s">
        <v>5</v>
      </c>
      <c r="E16" s="59" t="s">
        <v>6</v>
      </c>
      <c r="F16" s="59" t="s">
        <v>7</v>
      </c>
      <c r="G16" s="59" t="s">
        <v>207</v>
      </c>
      <c r="H16" s="59" t="s">
        <v>65</v>
      </c>
      <c r="I16" s="78"/>
      <c r="J16" s="1" t="s">
        <v>70</v>
      </c>
    </row>
    <row r="17" spans="1:10" ht="14.1" customHeight="1">
      <c r="A17" s="526" t="s">
        <v>9</v>
      </c>
      <c r="B17" s="542">
        <v>9.1136385920188268</v>
      </c>
      <c r="C17" s="542">
        <v>7.8840605842048328</v>
      </c>
      <c r="D17" s="542">
        <v>8.1956378056840702</v>
      </c>
      <c r="E17" s="542">
        <v>7.2356823678924282</v>
      </c>
      <c r="F17" s="542">
        <v>6.6299453200385976</v>
      </c>
      <c r="G17" s="542">
        <f>Absorción!D3</f>
        <v>7.6600346020761236</v>
      </c>
      <c r="H17" s="529">
        <f>G17-F17</f>
        <v>1.030089282037526</v>
      </c>
      <c r="J17" s="1">
        <f>RANK(Tabla7[[#This Row],[Variación
último año]],$H$17:$H$50)</f>
        <v>1</v>
      </c>
    </row>
    <row r="18" spans="1:10" ht="14.1" customHeight="1">
      <c r="A18" s="526" t="s">
        <v>12</v>
      </c>
      <c r="B18" s="542">
        <v>6.8752258945423872</v>
      </c>
      <c r="C18" s="542">
        <v>6.1360552244970199</v>
      </c>
      <c r="D18" s="542">
        <v>6.2649358594451989</v>
      </c>
      <c r="E18" s="542">
        <v>6.6453104239092839</v>
      </c>
      <c r="F18" s="542">
        <v>5.2768363299238574</v>
      </c>
      <c r="G18" s="542">
        <f>Absorción!D4</f>
        <v>5.8956202465250467</v>
      </c>
      <c r="H18" s="529">
        <f>G18-F18</f>
        <v>0.61878391660118925</v>
      </c>
      <c r="J18" s="1">
        <f>RANK(Tabla7[[#This Row],[Variación
último año]],$H$17:$H$50)</f>
        <v>5</v>
      </c>
    </row>
    <row r="19" spans="1:10" ht="14.1" customHeight="1">
      <c r="A19" s="526" t="s">
        <v>13</v>
      </c>
      <c r="B19" s="542">
        <v>8.3204034134988358</v>
      </c>
      <c r="C19" s="542">
        <v>8.4134386599409918</v>
      </c>
      <c r="D19" s="542">
        <v>6.6336077844311374</v>
      </c>
      <c r="E19" s="542">
        <v>5.483549351944168</v>
      </c>
      <c r="F19" s="542">
        <v>5.9483726150392817</v>
      </c>
      <c r="G19" s="542">
        <f>Absorción!D5</f>
        <v>4.7615083659369022</v>
      </c>
      <c r="H19" s="529">
        <f t="shared" ref="H19:H45" si="0">G19-F19</f>
        <v>-1.1868642491023795</v>
      </c>
      <c r="J19" s="1">
        <f>RANK(Tabla7[[#This Row],[Variación
último año]],$H$17:$H$50)</f>
        <v>33</v>
      </c>
    </row>
    <row r="20" spans="1:10" ht="14.1" customHeight="1">
      <c r="A20" s="526" t="s">
        <v>14</v>
      </c>
      <c r="B20" s="542">
        <v>6.4599275070479258</v>
      </c>
      <c r="C20" s="542">
        <v>6.5043959622272869</v>
      </c>
      <c r="D20" s="542">
        <v>6.0729736348053214</v>
      </c>
      <c r="E20" s="542">
        <v>5.6629314883056328</v>
      </c>
      <c r="F20" s="542">
        <v>5.0842490842490848</v>
      </c>
      <c r="G20" s="542">
        <f>Absorción!D6</f>
        <v>4.8390321935612874</v>
      </c>
      <c r="H20" s="529">
        <f t="shared" si="0"/>
        <v>-0.2452168906877974</v>
      </c>
      <c r="J20" s="1">
        <f>RANK(Tabla7[[#This Row],[Variación
último año]],$H$17:$H$50)</f>
        <v>20</v>
      </c>
    </row>
    <row r="21" spans="1:10" ht="14.1" customHeight="1">
      <c r="A21" s="526" t="s">
        <v>15</v>
      </c>
      <c r="B21" s="542">
        <v>3.386206086241335</v>
      </c>
      <c r="C21" s="542">
        <v>3.5830351381474745</v>
      </c>
      <c r="D21" s="542">
        <v>3.1853205179124635</v>
      </c>
      <c r="E21" s="542">
        <v>2.9963275005400734</v>
      </c>
      <c r="F21" s="542">
        <v>2.9708660759070393</v>
      </c>
      <c r="G21" s="542">
        <f>Absorción!D9</f>
        <v>2.8626056119887631</v>
      </c>
      <c r="H21" s="529">
        <f t="shared" si="0"/>
        <v>-0.10826046391827626</v>
      </c>
      <c r="J21" s="1">
        <f>RANK(Tabla7[[#This Row],[Variación
último año]],$H$17:$H$50)</f>
        <v>15</v>
      </c>
    </row>
    <row r="22" spans="1:10" ht="14.1" customHeight="1">
      <c r="A22" s="526" t="s">
        <v>16</v>
      </c>
      <c r="B22" s="542">
        <v>8.2495919450944921</v>
      </c>
      <c r="C22" s="542">
        <v>6.8172530371140923</v>
      </c>
      <c r="D22" s="542">
        <v>7.2966084351919038</v>
      </c>
      <c r="E22" s="542">
        <v>7.3509756749532214</v>
      </c>
      <c r="F22" s="542">
        <v>6.2808303644834194</v>
      </c>
      <c r="G22" s="542">
        <f>Absorción!D10</f>
        <v>6.7877044760021574</v>
      </c>
      <c r="H22" s="529">
        <f t="shared" si="0"/>
        <v>0.50687411151873807</v>
      </c>
      <c r="J22" s="1">
        <f>RANK(Tabla7[[#This Row],[Variación
último año]],$H$17:$H$50)</f>
        <v>6</v>
      </c>
    </row>
    <row r="23" spans="1:10" ht="14.1" customHeight="1">
      <c r="A23" s="526" t="s">
        <v>17</v>
      </c>
      <c r="B23" s="542">
        <v>7.9731743666169894</v>
      </c>
      <c r="C23" s="542">
        <v>7.2993545103301489</v>
      </c>
      <c r="D23" s="542">
        <v>7.5536904468032589</v>
      </c>
      <c r="E23" s="542">
        <v>9.2700927009270089</v>
      </c>
      <c r="F23" s="542">
        <v>8.1256461582455302</v>
      </c>
      <c r="G23" s="542">
        <f>Absorción!D7</f>
        <v>7.0258151725956939</v>
      </c>
      <c r="H23" s="529">
        <f t="shared" si="0"/>
        <v>-1.0998309856498363</v>
      </c>
      <c r="J23" s="1">
        <f>RANK(Tabla7[[#This Row],[Variación
último año]],$H$17:$H$50)</f>
        <v>32</v>
      </c>
    </row>
    <row r="24" spans="1:10" ht="14.1" customHeight="1">
      <c r="A24" s="526" t="s">
        <v>18</v>
      </c>
      <c r="B24" s="542">
        <v>8.8449751664377043</v>
      </c>
      <c r="C24" s="542">
        <v>9.1225314183123878</v>
      </c>
      <c r="D24" s="542">
        <v>9.9480236915266538</v>
      </c>
      <c r="E24" s="542">
        <v>9.1228432689327406</v>
      </c>
      <c r="F24" s="542">
        <v>8.5264408793820561</v>
      </c>
      <c r="G24" s="542">
        <f>Absorción!D8</f>
        <v>6.3335742681604623</v>
      </c>
      <c r="H24" s="529">
        <f t="shared" si="0"/>
        <v>-2.1928666112215938</v>
      </c>
      <c r="J24" s="1">
        <f>RANK(Tabla7[[#This Row],[Variación
último año]],$H$17:$H$50)</f>
        <v>34</v>
      </c>
    </row>
    <row r="25" spans="1:10" ht="14.1" customHeight="1">
      <c r="A25" s="526" t="s">
        <v>19</v>
      </c>
      <c r="B25" s="542">
        <v>4.1300033699030214</v>
      </c>
      <c r="C25" s="542">
        <v>3.6342946552398567</v>
      </c>
      <c r="D25" s="542">
        <v>3.5722998640783468</v>
      </c>
      <c r="E25" s="542">
        <v>3.3359469669969348</v>
      </c>
      <c r="F25" s="542">
        <v>3.0314876679223826</v>
      </c>
      <c r="G25" s="542">
        <f>Absorción!D11</f>
        <v>2.8614273472885299</v>
      </c>
      <c r="H25" s="529">
        <f t="shared" si="0"/>
        <v>-0.17006032063385268</v>
      </c>
      <c r="J25" s="1">
        <f>RANK(Tabla7[[#This Row],[Variación
último año]],$H$17:$H$50)</f>
        <v>17</v>
      </c>
    </row>
    <row r="26" spans="1:10" ht="14.1" customHeight="1">
      <c r="A26" s="526" t="s">
        <v>20</v>
      </c>
      <c r="B26" s="542">
        <v>7.3935016460588168</v>
      </c>
      <c r="C26" s="542">
        <v>8.6937339259004176</v>
      </c>
      <c r="D26" s="542">
        <v>6.7518752257708075</v>
      </c>
      <c r="E26" s="542">
        <v>6.4496757146288735</v>
      </c>
      <c r="F26" s="542">
        <v>6.9195465421880513</v>
      </c>
      <c r="G26" s="542">
        <f>Absorción!D12</f>
        <v>6.2495854612986674</v>
      </c>
      <c r="H26" s="529">
        <f t="shared" si="0"/>
        <v>-0.66996108088938389</v>
      </c>
      <c r="J26" s="1">
        <f>RANK(Tabla7[[#This Row],[Variación
último año]],$H$17:$H$50)</f>
        <v>29</v>
      </c>
    </row>
    <row r="27" spans="1:10" ht="14.1" customHeight="1">
      <c r="A27" s="526" t="s">
        <v>21</v>
      </c>
      <c r="B27" s="542">
        <v>4.7729332393515254</v>
      </c>
      <c r="C27" s="542">
        <v>4.7291681097180858</v>
      </c>
      <c r="D27" s="542">
        <v>4.4062565027398213</v>
      </c>
      <c r="E27" s="542">
        <v>4.174217135590526</v>
      </c>
      <c r="F27" s="542">
        <v>3.5442361636760316</v>
      </c>
      <c r="G27" s="542">
        <f>Absorción!D13</f>
        <v>3.5847017190577013</v>
      </c>
      <c r="H27" s="529">
        <f t="shared" si="0"/>
        <v>4.0465555381669738E-2</v>
      </c>
      <c r="J27" s="1">
        <f>RANK(Tabla7[[#This Row],[Variación
último año]],$H$17:$H$50)</f>
        <v>10</v>
      </c>
    </row>
    <row r="28" spans="1:10" ht="14.1" customHeight="1">
      <c r="A28" s="526" t="s">
        <v>22</v>
      </c>
      <c r="B28" s="542">
        <v>3.220417829654064</v>
      </c>
      <c r="C28" s="542">
        <v>3.5578039475866645</v>
      </c>
      <c r="D28" s="542">
        <v>2.8869466006560316</v>
      </c>
      <c r="E28" s="542">
        <v>3.2089038476248755</v>
      </c>
      <c r="F28" s="542">
        <v>2.9987326673624572</v>
      </c>
      <c r="G28" s="542">
        <f>Absorción!D14</f>
        <v>2.6248833080119347</v>
      </c>
      <c r="H28" s="529">
        <f t="shared" si="0"/>
        <v>-0.37384935935052255</v>
      </c>
      <c r="J28" s="1">
        <f>RANK(Tabla7[[#This Row],[Variación
último año]],$H$17:$H$50)</f>
        <v>23</v>
      </c>
    </row>
    <row r="29" spans="1:10" ht="14.1" customHeight="1">
      <c r="A29" s="526" t="s">
        <v>23</v>
      </c>
      <c r="B29" s="542">
        <v>5.718882414015658</v>
      </c>
      <c r="C29" s="542">
        <v>5.1232242545273001</v>
      </c>
      <c r="D29" s="542">
        <v>5.2167628768479943</v>
      </c>
      <c r="E29" s="542">
        <v>4.410152314348367</v>
      </c>
      <c r="F29" s="542">
        <v>4.2958399821872568</v>
      </c>
      <c r="G29" s="542">
        <f>Absorción!D15</f>
        <v>4.2811915383508419</v>
      </c>
      <c r="H29" s="529">
        <f t="shared" si="0"/>
        <v>-1.4648443836414948E-2</v>
      </c>
      <c r="J29" s="1">
        <f>RANK(Tabla7[[#This Row],[Variación
último año]],$H$17:$H$50)</f>
        <v>13</v>
      </c>
    </row>
    <row r="30" spans="1:10" ht="14.1" customHeight="1">
      <c r="A30" s="526" t="s">
        <v>24</v>
      </c>
      <c r="B30" s="542">
        <v>8.0943323205125033</v>
      </c>
      <c r="C30" s="542">
        <v>7.8630130305074815</v>
      </c>
      <c r="D30" s="542">
        <v>7.6915125806541393</v>
      </c>
      <c r="E30" s="542">
        <v>7.4055585682323413</v>
      </c>
      <c r="F30" s="542">
        <v>7.1067102045432051</v>
      </c>
      <c r="G30" s="542">
        <f>Absorción!D16</f>
        <v>6.4649158590806719</v>
      </c>
      <c r="H30" s="529">
        <f t="shared" si="0"/>
        <v>-0.64179434546253322</v>
      </c>
      <c r="J30" s="1">
        <f>RANK(Tabla7[[#This Row],[Variación
último año]],$H$17:$H$50)</f>
        <v>28</v>
      </c>
    </row>
    <row r="31" spans="1:10" ht="14.1" customHeight="1">
      <c r="A31" s="526" t="s">
        <v>25</v>
      </c>
      <c r="B31" s="542">
        <v>8.039670151206975</v>
      </c>
      <c r="C31" s="542">
        <v>7.5687305761415242</v>
      </c>
      <c r="D31" s="542">
        <v>7.2204523733673138</v>
      </c>
      <c r="E31" s="542">
        <v>6.3137480247090938</v>
      </c>
      <c r="F31" s="542">
        <v>6.4532811517226927</v>
      </c>
      <c r="G31" s="542">
        <f>Absorción!D17</f>
        <v>6.4853289464354091</v>
      </c>
      <c r="H31" s="529">
        <f t="shared" si="0"/>
        <v>3.204779471271646E-2</v>
      </c>
      <c r="J31" s="1">
        <f>RANK(Tabla7[[#This Row],[Variación
último año]],$H$17:$H$50)</f>
        <v>11</v>
      </c>
    </row>
    <row r="32" spans="1:10" ht="14.1" customHeight="1">
      <c r="A32" s="526" t="s">
        <v>26</v>
      </c>
      <c r="B32" s="542">
        <v>6.5521191294387178</v>
      </c>
      <c r="C32" s="542">
        <v>6.1783353568056114</v>
      </c>
      <c r="D32" s="542">
        <v>6.8344963440285804</v>
      </c>
      <c r="E32" s="542">
        <v>5.9311871598561012</v>
      </c>
      <c r="F32" s="542">
        <v>5.3681761039933669</v>
      </c>
      <c r="G32" s="542">
        <f>Absorción!D18</f>
        <v>6.1280372655168076</v>
      </c>
      <c r="H32" s="529">
        <f t="shared" si="0"/>
        <v>0.75986116152344074</v>
      </c>
      <c r="J32" s="1">
        <f>RANK(Tabla7[[#This Row],[Variación
último año]],$H$17:$H$50)</f>
        <v>3</v>
      </c>
    </row>
    <row r="33" spans="1:12" ht="14.1" customHeight="1">
      <c r="A33" s="526" t="s">
        <v>27</v>
      </c>
      <c r="B33" s="542">
        <v>7.4024304744099085</v>
      </c>
      <c r="C33" s="542">
        <v>6.7625978005143068</v>
      </c>
      <c r="D33" s="542">
        <v>5.865086989006298</v>
      </c>
      <c r="E33" s="542">
        <v>6.185163437071834</v>
      </c>
      <c r="F33" s="542">
        <v>6.0495313440536584</v>
      </c>
      <c r="G33" s="542">
        <f>Absorción!D19</f>
        <v>5.8203790734906775</v>
      </c>
      <c r="H33" s="529">
        <f t="shared" si="0"/>
        <v>-0.22915227056298093</v>
      </c>
      <c r="J33" s="1">
        <f>RANK(Tabla7[[#This Row],[Variación
último año]],$H$17:$H$50)</f>
        <v>19</v>
      </c>
    </row>
    <row r="34" spans="1:12" ht="14.1" customHeight="1">
      <c r="A34" s="526" t="s">
        <v>28</v>
      </c>
      <c r="B34" s="542">
        <v>10.273596462818761</v>
      </c>
      <c r="C34" s="542">
        <v>9.995078281921332</v>
      </c>
      <c r="D34" s="542">
        <v>10.05308873789293</v>
      </c>
      <c r="E34" s="542">
        <v>9.8653901526058156</v>
      </c>
      <c r="F34" s="542">
        <v>10.017095902498207</v>
      </c>
      <c r="G34" s="542">
        <f>Absorción!D20</f>
        <v>9.2971799528252657</v>
      </c>
      <c r="H34" s="529">
        <f t="shared" si="0"/>
        <v>-0.71991594967294148</v>
      </c>
      <c r="J34" s="1">
        <f>RANK(Tabla7[[#This Row],[Variación
último año]],$H$17:$H$50)</f>
        <v>31</v>
      </c>
    </row>
    <row r="35" spans="1:12" ht="14.1" customHeight="1">
      <c r="A35" s="526" t="s">
        <v>29</v>
      </c>
      <c r="B35" s="542">
        <v>2.8679091557185048</v>
      </c>
      <c r="C35" s="542">
        <v>2.8345710859641873</v>
      </c>
      <c r="D35" s="542">
        <v>2.8121507264889032</v>
      </c>
      <c r="E35" s="542">
        <v>2.582499039112689</v>
      </c>
      <c r="F35" s="542">
        <v>2.5010887824301622</v>
      </c>
      <c r="G35" s="542">
        <f>Absorción!D21</f>
        <v>2.3225261951017551</v>
      </c>
      <c r="H35" s="529">
        <f t="shared" si="0"/>
        <v>-0.17856258732840713</v>
      </c>
      <c r="J35" s="1">
        <f>RANK(Tabla7[[#This Row],[Variación
último año]],$H$17:$H$50)</f>
        <v>18</v>
      </c>
    </row>
    <row r="36" spans="1:12" ht="14.1" customHeight="1">
      <c r="A36" s="526" t="s">
        <v>30</v>
      </c>
      <c r="B36" s="542">
        <v>4.3396226415094334</v>
      </c>
      <c r="C36" s="542">
        <v>4.7294687686527856</v>
      </c>
      <c r="D36" s="542">
        <v>5.096685082872928</v>
      </c>
      <c r="E36" s="542">
        <v>4.2041490728841566</v>
      </c>
      <c r="F36" s="542">
        <v>3.5554509065222515</v>
      </c>
      <c r="G36" s="542">
        <f>Absorción!D22</f>
        <v>4.2387367811096626</v>
      </c>
      <c r="H36" s="529">
        <f t="shared" si="0"/>
        <v>0.68328587458741108</v>
      </c>
      <c r="J36" s="1">
        <f>RANK(Tabla7[[#This Row],[Variación
último año]],$H$17:$H$50)</f>
        <v>4</v>
      </c>
      <c r="L36" s="29"/>
    </row>
    <row r="37" spans="1:12" ht="14.1" customHeight="1">
      <c r="A37" s="526" t="s">
        <v>31</v>
      </c>
      <c r="B37" s="542">
        <v>16.705935659265972</v>
      </c>
      <c r="C37" s="542">
        <v>16.647207627943182</v>
      </c>
      <c r="D37" s="542">
        <v>14.422977043731173</v>
      </c>
      <c r="E37" s="542">
        <v>15.510242613046351</v>
      </c>
      <c r="F37" s="542">
        <v>13.389948813401581</v>
      </c>
      <c r="G37" s="542">
        <f>Absorción!D23</f>
        <v>12.881996974281392</v>
      </c>
      <c r="H37" s="529">
        <f t="shared" si="0"/>
        <v>-0.50795183912018871</v>
      </c>
      <c r="J37" s="1">
        <f>RANK(Tabla7[[#This Row],[Variación
último año]],$H$17:$H$50)</f>
        <v>25</v>
      </c>
    </row>
    <row r="38" spans="1:12" ht="14.1" customHeight="1">
      <c r="A38" s="526" t="s">
        <v>32</v>
      </c>
      <c r="B38" s="542">
        <v>4.8855369418674499</v>
      </c>
      <c r="C38" s="542">
        <v>4.780434831791136</v>
      </c>
      <c r="D38" s="542">
        <v>4.7015544738790069</v>
      </c>
      <c r="E38" s="542">
        <v>4.6101390391800567</v>
      </c>
      <c r="F38" s="542">
        <v>4.5298558682223744</v>
      </c>
      <c r="G38" s="542">
        <f>Absorción!D24</f>
        <v>3.9713352374762692</v>
      </c>
      <c r="H38" s="529">
        <f t="shared" si="0"/>
        <v>-0.55852063074610525</v>
      </c>
      <c r="J38" s="1">
        <f>RANK(Tabla7[[#This Row],[Variación
último año]],$H$17:$H$50)</f>
        <v>27</v>
      </c>
    </row>
    <row r="39" spans="1:12" ht="14.1" customHeight="1">
      <c r="A39" s="526" t="s">
        <v>33</v>
      </c>
      <c r="B39" s="542">
        <v>8.6934429126899975</v>
      </c>
      <c r="C39" s="542">
        <v>7.8867884676312174</v>
      </c>
      <c r="D39" s="542">
        <v>7.1109535625664657</v>
      </c>
      <c r="E39" s="542">
        <v>7.0457145278142601</v>
      </c>
      <c r="F39" s="542">
        <v>6.8759033656824284</v>
      </c>
      <c r="G39" s="542">
        <f>Absorción!D25</f>
        <v>7.2120440582277086</v>
      </c>
      <c r="H39" s="529">
        <f t="shared" si="0"/>
        <v>0.33614069254528012</v>
      </c>
      <c r="J39" s="1">
        <f>RANK(Tabla7[[#This Row],[Variación
último año]],$H$17:$H$50)</f>
        <v>8</v>
      </c>
    </row>
    <row r="40" spans="1:12" ht="14.1" customHeight="1">
      <c r="A40" s="526" t="s">
        <v>34</v>
      </c>
      <c r="B40" s="542">
        <v>12.13355434525219</v>
      </c>
      <c r="C40" s="542">
        <v>11.737720308965988</v>
      </c>
      <c r="D40" s="542">
        <v>12.047631155182643</v>
      </c>
      <c r="E40" s="542">
        <v>13.097401225438411</v>
      </c>
      <c r="F40" s="542">
        <v>11.985500467726848</v>
      </c>
      <c r="G40" s="542">
        <f>Absorción!D26</f>
        <v>12.796885677013231</v>
      </c>
      <c r="H40" s="529">
        <f t="shared" si="0"/>
        <v>0.81138520928638336</v>
      </c>
      <c r="J40" s="1">
        <f>RANK(Tabla7[[#This Row],[Variación
último año]],$H$17:$H$50)</f>
        <v>2</v>
      </c>
    </row>
    <row r="41" spans="1:12" ht="14.1" customHeight="1">
      <c r="A41" s="526" t="s">
        <v>35</v>
      </c>
      <c r="B41" s="542">
        <v>6.0119532735669656</v>
      </c>
      <c r="C41" s="542">
        <v>5.9016035780517067</v>
      </c>
      <c r="D41" s="542">
        <v>5.8281216303644596</v>
      </c>
      <c r="E41" s="542">
        <v>5.3210109920884969</v>
      </c>
      <c r="F41" s="542">
        <v>5.0827850480803987</v>
      </c>
      <c r="G41" s="542">
        <f>Absorción!D27</f>
        <v>5.471908718839142</v>
      </c>
      <c r="H41" s="529">
        <f t="shared" si="0"/>
        <v>0.38912367075874332</v>
      </c>
      <c r="J41" s="1">
        <f>RANK(Tabla7[[#This Row],[Variación
último año]],$H$17:$H$50)</f>
        <v>7</v>
      </c>
    </row>
    <row r="42" spans="1:12" ht="14.1" customHeight="1">
      <c r="A42" s="526" t="s">
        <v>36</v>
      </c>
      <c r="B42" s="542">
        <v>8.988057825267127</v>
      </c>
      <c r="C42" s="542">
        <v>8.0028110862212856</v>
      </c>
      <c r="D42" s="542">
        <v>7.7714816946301291</v>
      </c>
      <c r="E42" s="542">
        <v>6.5301347989156673</v>
      </c>
      <c r="F42" s="542">
        <v>6.3795183883321966</v>
      </c>
      <c r="G42" s="542">
        <f>Absorción!D28</f>
        <v>6.0720640569395012</v>
      </c>
      <c r="H42" s="529">
        <f t="shared" si="0"/>
        <v>-0.3074543313926954</v>
      </c>
      <c r="J42" s="1">
        <f>RANK(Tabla7[[#This Row],[Variación
último año]],$H$17:$H$50)</f>
        <v>22</v>
      </c>
    </row>
    <row r="43" spans="1:12" ht="14.1" customHeight="1">
      <c r="A43" s="526" t="s">
        <v>37</v>
      </c>
      <c r="B43" s="542">
        <v>5.7749837415998266</v>
      </c>
      <c r="C43" s="542">
        <v>6.0761311946372993</v>
      </c>
      <c r="D43" s="542">
        <v>5.9121866396174472</v>
      </c>
      <c r="E43" s="542">
        <v>5.35764507359145</v>
      </c>
      <c r="F43" s="542">
        <v>5.4315051748023802</v>
      </c>
      <c r="G43" s="542">
        <f>Absorción!D29</f>
        <v>5.5691502826765671</v>
      </c>
      <c r="H43" s="529">
        <f t="shared" si="0"/>
        <v>0.13764510787418693</v>
      </c>
      <c r="J43" s="1">
        <f>RANK(Tabla7[[#This Row],[Variación
último año]],$H$17:$H$50)</f>
        <v>9</v>
      </c>
    </row>
    <row r="44" spans="1:12" ht="14.1" customHeight="1">
      <c r="A44" s="526" t="s">
        <v>38</v>
      </c>
      <c r="B44" s="542">
        <v>3.0928866108263531</v>
      </c>
      <c r="C44" s="542">
        <v>2.8018754488891755</v>
      </c>
      <c r="D44" s="542">
        <v>2.7403641186780567</v>
      </c>
      <c r="E44" s="542">
        <v>2.8214113098115035</v>
      </c>
      <c r="F44" s="542">
        <v>2.479273475081432</v>
      </c>
      <c r="G44" s="542">
        <f>Absorción!D30</f>
        <v>2.3641254283503446</v>
      </c>
      <c r="H44" s="529">
        <f t="shared" si="0"/>
        <v>-0.11514804673108747</v>
      </c>
      <c r="J44" s="1">
        <f>RANK(Tabla7[[#This Row],[Variación
último año]],$H$17:$H$50)</f>
        <v>16</v>
      </c>
    </row>
    <row r="45" spans="1:12" ht="14.1" customHeight="1">
      <c r="A45" s="526" t="s">
        <v>39</v>
      </c>
      <c r="B45" s="542">
        <v>5.8762815660909657</v>
      </c>
      <c r="C45" s="542">
        <v>6.2263257575757578</v>
      </c>
      <c r="D45" s="542">
        <v>5.9015099180894106</v>
      </c>
      <c r="E45" s="542">
        <v>6.1963528001813879</v>
      </c>
      <c r="F45" s="542">
        <v>6.1632075187516939</v>
      </c>
      <c r="G45" s="542">
        <f>Absorción!D31</f>
        <v>5.6355047786444024</v>
      </c>
      <c r="H45" s="529">
        <f t="shared" si="0"/>
        <v>-0.52770274010729157</v>
      </c>
      <c r="J45" s="1">
        <f>RANK(Tabla7[[#This Row],[Variación
último año]],$H$17:$H$50)</f>
        <v>26</v>
      </c>
    </row>
    <row r="46" spans="1:12" ht="14.1" customHeight="1">
      <c r="A46" s="526" t="s">
        <v>40</v>
      </c>
      <c r="B46" s="542">
        <v>3.248898678414097</v>
      </c>
      <c r="C46" s="542">
        <v>3.054919908466819</v>
      </c>
      <c r="D46" s="542">
        <v>2.6074885570646056</v>
      </c>
      <c r="E46" s="542">
        <v>3.0175085218469166</v>
      </c>
      <c r="F46" s="542">
        <v>2.447459430699654</v>
      </c>
      <c r="G46" s="542">
        <f>Absorción!D32</f>
        <v>2.3651844843897827</v>
      </c>
      <c r="H46" s="529">
        <f>G46-F46</f>
        <v>-8.2274946309871311E-2</v>
      </c>
      <c r="J46" s="1">
        <f>RANK(Tabla7[[#This Row],[Variación
último año]],$H$17:$H$50)</f>
        <v>14</v>
      </c>
    </row>
    <row r="47" spans="1:12" ht="14.1" customHeight="1">
      <c r="A47" s="530" t="s">
        <v>41</v>
      </c>
      <c r="B47" s="540">
        <v>6.6</v>
      </c>
      <c r="C47" s="540">
        <v>6.4</v>
      </c>
      <c r="D47" s="540">
        <v>6.1</v>
      </c>
      <c r="E47" s="540">
        <v>5.9</v>
      </c>
      <c r="F47" s="540">
        <v>5.7</v>
      </c>
      <c r="G47" s="540">
        <f>Absorción!D33</f>
        <v>5.4474947551062112</v>
      </c>
      <c r="H47" s="543">
        <f>G47-F47</f>
        <v>-0.252505244893789</v>
      </c>
      <c r="J47" s="1">
        <f>RANK(Tabla7[[#This Row],[Variación
último año]],$H$17:$H$50)</f>
        <v>21</v>
      </c>
    </row>
    <row r="48" spans="1:12" ht="14.1" customHeight="1">
      <c r="A48" s="526" t="s">
        <v>78</v>
      </c>
      <c r="B48" s="542">
        <v>13.750373818159511</v>
      </c>
      <c r="C48" s="542">
        <v>13.865389400348347</v>
      </c>
      <c r="D48" s="542">
        <v>14.366602537030953</v>
      </c>
      <c r="E48" s="542">
        <v>13.4</v>
      </c>
      <c r="F48" s="542">
        <v>12.97</v>
      </c>
      <c r="G48" s="542">
        <f>Absorción!D34</f>
        <v>12.991699747383617</v>
      </c>
      <c r="H48" s="529">
        <f>G48-F48</f>
        <v>2.1699747383616241E-2</v>
      </c>
    </row>
    <row r="49" spans="1:16" ht="14.1" customHeight="1">
      <c r="A49" s="526" t="s">
        <v>43</v>
      </c>
      <c r="B49" s="542">
        <v>4.1633789742399623</v>
      </c>
      <c r="C49" s="542">
        <v>3.7662296834229307</v>
      </c>
      <c r="D49" s="542">
        <v>3.5134378499440087</v>
      </c>
      <c r="E49" s="542">
        <v>4</v>
      </c>
      <c r="F49" s="542">
        <v>3.87</v>
      </c>
      <c r="G49" s="542">
        <f>Absorción!D35</f>
        <v>3.1874156312846083</v>
      </c>
      <c r="H49" s="529">
        <f>G49-F49</f>
        <v>-0.68258436871539185</v>
      </c>
    </row>
    <row r="50" spans="1:16" ht="14.1" customHeight="1">
      <c r="A50" s="530" t="s">
        <v>44</v>
      </c>
      <c r="B50" s="540">
        <v>10.6</v>
      </c>
      <c r="C50" s="540">
        <v>10.5</v>
      </c>
      <c r="D50" s="540">
        <v>10.7</v>
      </c>
      <c r="E50" s="540">
        <v>10.5</v>
      </c>
      <c r="F50" s="540">
        <v>10.199999999999999</v>
      </c>
      <c r="G50" s="540">
        <v>9.6999999999999993</v>
      </c>
      <c r="H50" s="543">
        <f>G50-F50</f>
        <v>-0.5</v>
      </c>
    </row>
    <row r="51" spans="1:16" ht="33.75" customHeight="1">
      <c r="A51" s="723" t="s">
        <v>448</v>
      </c>
      <c r="B51" s="723"/>
      <c r="C51" s="723"/>
      <c r="D51" s="723"/>
      <c r="E51" s="723"/>
      <c r="F51" s="723"/>
      <c r="G51" s="723"/>
      <c r="H51" s="723"/>
      <c r="I51" s="48"/>
      <c r="J51" s="48"/>
      <c r="K51" s="49"/>
      <c r="L51" s="49"/>
      <c r="M51" s="49"/>
      <c r="N51" s="49"/>
      <c r="O51" s="49"/>
      <c r="P51" s="49"/>
    </row>
    <row r="52" spans="1:16" ht="13.5" customHeight="1">
      <c r="A52" s="50"/>
      <c r="B52" s="51"/>
      <c r="C52" s="51"/>
      <c r="D52" s="51"/>
      <c r="E52" s="51"/>
      <c r="F52" s="51"/>
      <c r="G52" s="51"/>
      <c r="H52" s="52"/>
    </row>
    <row r="53" spans="1:16" ht="15.75">
      <c r="A53" s="10"/>
      <c r="B53" s="11"/>
      <c r="C53" s="11"/>
      <c r="D53" s="11"/>
      <c r="E53" s="11"/>
      <c r="F53" s="11"/>
      <c r="G53" s="11"/>
      <c r="H53" s="10"/>
    </row>
    <row r="54" spans="1:16" ht="15.75">
      <c r="A54" s="10"/>
      <c r="B54" s="11"/>
      <c r="C54" s="11"/>
      <c r="D54" s="11"/>
      <c r="E54" s="11"/>
      <c r="F54" s="11"/>
      <c r="G54" s="11"/>
      <c r="H54" s="10"/>
    </row>
    <row r="55" spans="1:16" ht="15.75">
      <c r="A55" s="10"/>
      <c r="B55" s="11"/>
      <c r="C55" s="11"/>
      <c r="D55" s="11"/>
      <c r="E55" s="11"/>
      <c r="F55" s="11"/>
      <c r="G55" s="11"/>
      <c r="H55" s="10"/>
    </row>
    <row r="56" spans="1:16" ht="15.75">
      <c r="A56" s="10"/>
      <c r="B56" s="11"/>
      <c r="C56" s="11"/>
      <c r="D56" s="11"/>
      <c r="E56" s="11"/>
      <c r="F56" s="11"/>
      <c r="G56" s="11"/>
      <c r="H56" s="10"/>
    </row>
    <row r="57" spans="1:16" ht="15.75">
      <c r="A57" s="10"/>
      <c r="B57" s="11"/>
      <c r="C57" s="11"/>
      <c r="D57" s="11"/>
      <c r="E57" s="11"/>
      <c r="F57" s="11"/>
      <c r="G57" s="11"/>
      <c r="H57" s="10"/>
    </row>
    <row r="58" spans="1:16" ht="15.75">
      <c r="A58" s="10"/>
      <c r="B58" s="11"/>
      <c r="C58" s="11"/>
      <c r="D58" s="11"/>
      <c r="E58" s="11"/>
      <c r="F58" s="11"/>
      <c r="G58" s="11"/>
      <c r="H58" s="10"/>
    </row>
    <row r="59" spans="1:16" ht="15.75">
      <c r="A59" s="10"/>
      <c r="B59" s="11"/>
      <c r="C59" s="11"/>
      <c r="D59" s="11"/>
      <c r="E59" s="11"/>
      <c r="F59" s="11"/>
      <c r="G59" s="11"/>
      <c r="H59" s="10"/>
    </row>
    <row r="60" spans="1:16" ht="15.75">
      <c r="A60" s="10"/>
      <c r="B60" s="11"/>
      <c r="C60" s="11"/>
      <c r="D60" s="11"/>
      <c r="E60" s="11"/>
      <c r="F60" s="11"/>
      <c r="G60" s="11"/>
      <c r="H60" s="10"/>
    </row>
    <row r="61" spans="1:16" ht="15.75">
      <c r="A61" s="10"/>
      <c r="B61" s="11"/>
      <c r="C61" s="11"/>
      <c r="D61" s="11"/>
      <c r="E61" s="11"/>
      <c r="F61" s="11"/>
      <c r="G61" s="11"/>
      <c r="H61" s="10"/>
    </row>
    <row r="62" spans="1:16" ht="15.75">
      <c r="A62" s="10"/>
      <c r="B62" s="11"/>
      <c r="C62" s="11"/>
      <c r="D62" s="11"/>
      <c r="E62" s="11"/>
      <c r="F62" s="11"/>
      <c r="G62" s="11"/>
      <c r="H62" s="10"/>
    </row>
    <row r="63" spans="1:16" ht="15.75">
      <c r="A63" s="10"/>
      <c r="B63" s="11"/>
      <c r="C63" s="11"/>
      <c r="D63" s="11"/>
      <c r="E63" s="11"/>
      <c r="F63" s="11"/>
      <c r="G63" s="11"/>
      <c r="H63" s="10"/>
    </row>
    <row r="64" spans="1:16" ht="15.75">
      <c r="A64" s="10"/>
      <c r="B64" s="11"/>
      <c r="C64" s="11"/>
      <c r="D64" s="11"/>
      <c r="E64" s="11"/>
      <c r="F64" s="11"/>
      <c r="G64" s="11"/>
      <c r="H64" s="10"/>
    </row>
    <row r="65" spans="1:8" ht="15.75">
      <c r="A65" s="10"/>
      <c r="B65" s="11"/>
      <c r="C65" s="11"/>
      <c r="D65" s="11"/>
      <c r="E65" s="11"/>
      <c r="F65" s="11"/>
      <c r="G65" s="11"/>
      <c r="H65" s="10"/>
    </row>
    <row r="66" spans="1:8" ht="15.75">
      <c r="A66" s="10"/>
      <c r="B66" s="11"/>
      <c r="C66" s="11"/>
      <c r="D66" s="11"/>
      <c r="E66" s="11"/>
      <c r="F66" s="11"/>
      <c r="G66" s="11"/>
      <c r="H66" s="10"/>
    </row>
    <row r="67" spans="1:8" ht="15.75">
      <c r="A67" s="10"/>
      <c r="B67" s="11"/>
      <c r="C67" s="11"/>
      <c r="D67" s="11"/>
      <c r="E67" s="11"/>
      <c r="F67" s="11"/>
      <c r="G67" s="11"/>
      <c r="H67" s="10"/>
    </row>
    <row r="68" spans="1:8" ht="15.75">
      <c r="A68" s="10"/>
      <c r="B68" s="11"/>
      <c r="C68" s="11"/>
      <c r="D68" s="11"/>
      <c r="E68" s="11"/>
      <c r="F68" s="11"/>
      <c r="G68" s="11"/>
      <c r="H68" s="10"/>
    </row>
    <row r="69" spans="1:8" ht="15.75">
      <c r="A69" s="10"/>
      <c r="B69" s="11"/>
      <c r="C69" s="11"/>
      <c r="D69" s="11"/>
      <c r="E69" s="11"/>
      <c r="F69" s="11"/>
      <c r="G69" s="11"/>
      <c r="H69" s="10"/>
    </row>
    <row r="70" spans="1:8" ht="15.75">
      <c r="A70" s="10"/>
      <c r="B70" s="11"/>
      <c r="C70" s="11"/>
      <c r="D70" s="11"/>
      <c r="E70" s="11"/>
      <c r="F70" s="11"/>
      <c r="G70" s="11"/>
      <c r="H70" s="10"/>
    </row>
    <row r="71" spans="1:8" ht="15.75">
      <c r="A71" s="10"/>
      <c r="B71" s="11"/>
      <c r="C71" s="11"/>
      <c r="D71" s="11"/>
      <c r="E71" s="11"/>
      <c r="F71" s="11"/>
      <c r="G71" s="11"/>
      <c r="H71" s="10"/>
    </row>
    <row r="72" spans="1:8" ht="15.75">
      <c r="A72" s="10"/>
      <c r="B72" s="11"/>
      <c r="C72" s="11"/>
      <c r="D72" s="11"/>
      <c r="E72" s="11"/>
      <c r="F72" s="11"/>
      <c r="G72" s="11"/>
      <c r="H72" s="10"/>
    </row>
    <row r="73" spans="1:8" ht="15.75">
      <c r="A73" s="10"/>
      <c r="B73" s="11"/>
      <c r="C73" s="11"/>
      <c r="D73" s="11"/>
      <c r="E73" s="11"/>
      <c r="F73" s="11"/>
      <c r="G73" s="11"/>
      <c r="H73" s="10"/>
    </row>
    <row r="74" spans="1:8" ht="15.75">
      <c r="A74" s="10"/>
      <c r="B74" s="11"/>
      <c r="C74" s="11"/>
      <c r="D74" s="11"/>
      <c r="E74" s="11"/>
      <c r="F74" s="11"/>
      <c r="G74" s="11"/>
      <c r="H74" s="10"/>
    </row>
    <row r="75" spans="1:8" ht="15.75">
      <c r="A75" s="10"/>
      <c r="B75" s="11"/>
      <c r="C75" s="11"/>
      <c r="D75" s="11"/>
      <c r="E75" s="11"/>
      <c r="F75" s="11"/>
      <c r="G75" s="11"/>
      <c r="H75" s="10"/>
    </row>
    <row r="76" spans="1:8" ht="15.75">
      <c r="A76" s="10"/>
      <c r="B76" s="11"/>
      <c r="C76" s="11"/>
      <c r="D76" s="11"/>
      <c r="E76" s="11"/>
      <c r="F76" s="11"/>
      <c r="G76" s="11"/>
      <c r="H76" s="10"/>
    </row>
    <row r="77" spans="1:8" ht="15.75">
      <c r="A77" s="10"/>
      <c r="B77" s="11"/>
      <c r="C77" s="11"/>
      <c r="D77" s="11"/>
      <c r="E77" s="11"/>
      <c r="F77" s="11"/>
      <c r="G77" s="11"/>
      <c r="H77" s="10"/>
    </row>
    <row r="78" spans="1:8" ht="15.75">
      <c r="A78" s="10"/>
      <c r="B78" s="11"/>
      <c r="C78" s="11"/>
      <c r="D78" s="11"/>
      <c r="E78" s="11"/>
      <c r="F78" s="11"/>
      <c r="G78" s="11"/>
      <c r="H78" s="10"/>
    </row>
    <row r="79" spans="1:8" ht="15.75">
      <c r="A79" s="10"/>
      <c r="B79" s="11"/>
      <c r="C79" s="11"/>
      <c r="D79" s="11"/>
      <c r="E79" s="11"/>
      <c r="F79" s="11"/>
      <c r="G79" s="11"/>
      <c r="H79" s="10"/>
    </row>
    <row r="80" spans="1:8" ht="15.75">
      <c r="A80" s="10"/>
      <c r="B80" s="11"/>
      <c r="C80" s="11"/>
      <c r="D80" s="11"/>
      <c r="E80" s="11"/>
      <c r="F80" s="11"/>
      <c r="G80" s="11"/>
      <c r="H80" s="10"/>
    </row>
    <row r="81" spans="1:8" ht="15.75">
      <c r="A81" s="10"/>
      <c r="B81" s="11"/>
      <c r="C81" s="11"/>
      <c r="D81" s="11"/>
      <c r="E81" s="11"/>
      <c r="F81" s="11"/>
      <c r="G81" s="11"/>
      <c r="H81" s="10"/>
    </row>
    <row r="82" spans="1:8" ht="15.75">
      <c r="A82" s="10"/>
      <c r="B82" s="11"/>
      <c r="C82" s="11"/>
      <c r="D82" s="11"/>
      <c r="E82" s="11"/>
      <c r="F82" s="11"/>
      <c r="G82" s="11"/>
      <c r="H82" s="10"/>
    </row>
    <row r="83" spans="1:8" ht="15.75">
      <c r="A83" s="10"/>
      <c r="B83" s="11"/>
      <c r="C83" s="11"/>
      <c r="D83" s="11"/>
      <c r="E83" s="11"/>
      <c r="F83" s="11"/>
      <c r="G83" s="11"/>
      <c r="H83" s="10"/>
    </row>
    <row r="84" spans="1:8" ht="15.75">
      <c r="A84" s="10"/>
      <c r="B84" s="11"/>
      <c r="C84" s="11"/>
      <c r="D84" s="11"/>
      <c r="E84" s="11"/>
      <c r="F84" s="11"/>
      <c r="G84" s="11"/>
      <c r="H84" s="10"/>
    </row>
    <row r="85" spans="1:8" ht="15.75">
      <c r="A85" s="10"/>
      <c r="B85" s="11"/>
      <c r="C85" s="11"/>
      <c r="D85" s="11"/>
      <c r="E85" s="11"/>
      <c r="F85" s="11"/>
      <c r="G85" s="11"/>
      <c r="H85" s="10"/>
    </row>
    <row r="86" spans="1:8" ht="15.75">
      <c r="A86" s="10"/>
      <c r="B86" s="11"/>
      <c r="C86" s="11"/>
      <c r="D86" s="11"/>
      <c r="E86" s="11"/>
      <c r="F86" s="11"/>
      <c r="G86" s="11"/>
      <c r="H86" s="10"/>
    </row>
    <row r="87" spans="1:8" ht="15.75">
      <c r="A87" s="10"/>
      <c r="B87" s="11"/>
      <c r="C87" s="11"/>
      <c r="D87" s="11"/>
      <c r="E87" s="11"/>
      <c r="F87" s="11"/>
      <c r="G87" s="11"/>
      <c r="H87" s="10"/>
    </row>
    <row r="88" spans="1:8" ht="15.75">
      <c r="A88" s="10"/>
      <c r="B88" s="11"/>
      <c r="C88" s="11"/>
      <c r="D88" s="11"/>
      <c r="E88" s="11"/>
      <c r="F88" s="11"/>
      <c r="G88" s="11"/>
      <c r="H88" s="10"/>
    </row>
    <row r="89" spans="1:8" ht="15.75">
      <c r="A89" s="10"/>
      <c r="B89" s="11"/>
      <c r="C89" s="11"/>
      <c r="D89" s="11"/>
      <c r="E89" s="11"/>
      <c r="F89" s="11"/>
      <c r="G89" s="11"/>
      <c r="H89" s="10"/>
    </row>
    <row r="90" spans="1:8" ht="15.75">
      <c r="A90" s="10"/>
      <c r="B90" s="11"/>
      <c r="C90" s="11"/>
      <c r="D90" s="11"/>
      <c r="E90" s="11"/>
      <c r="F90" s="11"/>
      <c r="G90" s="11"/>
      <c r="H90" s="10"/>
    </row>
    <row r="91" spans="1:8" ht="15.75">
      <c r="A91" s="10"/>
      <c r="B91" s="11"/>
      <c r="C91" s="11"/>
      <c r="D91" s="11"/>
      <c r="E91" s="11"/>
      <c r="F91" s="11"/>
      <c r="G91" s="11"/>
      <c r="H91" s="10"/>
    </row>
    <row r="92" spans="1:8" ht="15.75">
      <c r="A92" s="10"/>
      <c r="B92" s="11"/>
      <c r="C92" s="11"/>
      <c r="D92" s="11"/>
      <c r="E92" s="11"/>
      <c r="F92" s="11"/>
      <c r="G92" s="11"/>
      <c r="H92" s="10"/>
    </row>
    <row r="93" spans="1:8" ht="15.75">
      <c r="A93" s="10"/>
      <c r="B93" s="11"/>
      <c r="C93" s="11"/>
      <c r="D93" s="11"/>
      <c r="E93" s="11"/>
      <c r="F93" s="11"/>
      <c r="G93" s="11"/>
      <c r="H93" s="10"/>
    </row>
    <row r="94" spans="1:8" ht="15.75">
      <c r="A94" s="10"/>
      <c r="B94" s="11"/>
      <c r="C94" s="11"/>
      <c r="D94" s="11"/>
      <c r="E94" s="11"/>
      <c r="F94" s="11"/>
      <c r="G94" s="11"/>
      <c r="H94" s="10"/>
    </row>
    <row r="95" spans="1:8" ht="15.75">
      <c r="A95" s="10"/>
      <c r="B95" s="11"/>
      <c r="C95" s="11"/>
      <c r="D95" s="11"/>
      <c r="E95" s="11"/>
      <c r="F95" s="11"/>
      <c r="G95" s="11"/>
      <c r="H95" s="10"/>
    </row>
    <row r="96" spans="1:8" ht="15.75">
      <c r="A96" s="10"/>
      <c r="B96" s="11"/>
      <c r="C96" s="11"/>
      <c r="D96" s="11"/>
      <c r="E96" s="11"/>
      <c r="F96" s="11"/>
      <c r="G96" s="11"/>
      <c r="H96" s="10"/>
    </row>
    <row r="97" spans="1:8" ht="15.75">
      <c r="A97" s="10"/>
      <c r="B97" s="11"/>
      <c r="C97" s="11"/>
      <c r="D97" s="11"/>
      <c r="E97" s="11"/>
      <c r="F97" s="11"/>
      <c r="G97" s="11"/>
      <c r="H97" s="10"/>
    </row>
    <row r="98" spans="1:8" ht="15.75">
      <c r="A98" s="10"/>
      <c r="B98" s="11"/>
      <c r="C98" s="11"/>
      <c r="D98" s="11"/>
      <c r="E98" s="11"/>
      <c r="F98" s="11"/>
      <c r="G98" s="11"/>
      <c r="H98" s="10"/>
    </row>
    <row r="99" spans="1:8" ht="15.75">
      <c r="A99" s="10"/>
      <c r="B99" s="11"/>
      <c r="C99" s="11"/>
      <c r="D99" s="11"/>
      <c r="E99" s="11"/>
      <c r="F99" s="11"/>
      <c r="G99" s="11"/>
      <c r="H99" s="10"/>
    </row>
    <row r="100" spans="1:8" ht="15.75">
      <c r="A100" s="10"/>
      <c r="B100" s="11"/>
      <c r="C100" s="11"/>
      <c r="D100" s="11"/>
      <c r="E100" s="11"/>
      <c r="F100" s="11"/>
      <c r="G100" s="11"/>
      <c r="H100" s="10"/>
    </row>
    <row r="101" spans="1:8" ht="15.75">
      <c r="A101" s="10"/>
      <c r="B101" s="11"/>
      <c r="C101" s="11"/>
      <c r="D101" s="11"/>
      <c r="E101" s="11"/>
      <c r="F101" s="11"/>
      <c r="G101" s="11"/>
      <c r="H101" s="10"/>
    </row>
    <row r="102" spans="1:8" ht="15.75">
      <c r="A102" s="10"/>
      <c r="B102" s="11"/>
      <c r="C102" s="11"/>
      <c r="D102" s="11"/>
      <c r="E102" s="11"/>
      <c r="F102" s="11"/>
      <c r="G102" s="11"/>
      <c r="H102" s="10"/>
    </row>
    <row r="103" spans="1:8" ht="15.75">
      <c r="A103" s="10"/>
      <c r="B103" s="11"/>
      <c r="C103" s="11"/>
      <c r="D103" s="11"/>
      <c r="E103" s="11"/>
      <c r="F103" s="11"/>
      <c r="G103" s="11"/>
      <c r="H103" s="10"/>
    </row>
    <row r="104" spans="1:8" ht="15.75">
      <c r="A104" s="10"/>
      <c r="B104" s="11"/>
      <c r="C104" s="11"/>
      <c r="D104" s="11"/>
      <c r="E104" s="11"/>
      <c r="F104" s="11"/>
      <c r="G104" s="11"/>
      <c r="H104" s="10"/>
    </row>
    <row r="105" spans="1:8" ht="15.75">
      <c r="A105" s="10"/>
      <c r="B105" s="11"/>
      <c r="C105" s="11"/>
      <c r="D105" s="11"/>
      <c r="E105" s="11"/>
      <c r="F105" s="11"/>
      <c r="G105" s="11"/>
      <c r="H105" s="10"/>
    </row>
    <row r="106" spans="1:8" ht="15.75">
      <c r="A106" s="10"/>
      <c r="B106" s="11"/>
      <c r="C106" s="11"/>
      <c r="D106" s="11"/>
      <c r="E106" s="11"/>
      <c r="F106" s="11"/>
      <c r="G106" s="11"/>
      <c r="H106" s="10"/>
    </row>
    <row r="107" spans="1:8" ht="15.75">
      <c r="A107" s="10"/>
      <c r="B107" s="11"/>
      <c r="C107" s="11"/>
      <c r="D107" s="11"/>
      <c r="E107" s="11"/>
      <c r="F107" s="11"/>
      <c r="G107" s="11"/>
      <c r="H107" s="10"/>
    </row>
    <row r="108" spans="1:8" ht="15.75">
      <c r="A108" s="10"/>
      <c r="B108" s="11"/>
      <c r="C108" s="11"/>
      <c r="D108" s="11"/>
      <c r="E108" s="11"/>
      <c r="F108" s="11"/>
      <c r="G108" s="11"/>
      <c r="H108" s="10"/>
    </row>
    <row r="109" spans="1:8" ht="15.75">
      <c r="A109" s="10"/>
      <c r="B109" s="11"/>
      <c r="C109" s="11"/>
      <c r="D109" s="11"/>
      <c r="E109" s="11"/>
      <c r="F109" s="11"/>
      <c r="G109" s="11"/>
      <c r="H109" s="10"/>
    </row>
    <row r="110" spans="1:8" ht="15.75">
      <c r="A110" s="10"/>
      <c r="B110" s="11"/>
      <c r="C110" s="11"/>
      <c r="D110" s="11"/>
      <c r="E110" s="11"/>
      <c r="F110" s="11"/>
      <c r="G110" s="11"/>
      <c r="H110" s="10"/>
    </row>
    <row r="111" spans="1:8" ht="15.75">
      <c r="A111" s="10"/>
      <c r="B111" s="11"/>
      <c r="C111" s="11"/>
      <c r="D111" s="11"/>
      <c r="E111" s="11"/>
      <c r="F111" s="11"/>
      <c r="G111" s="11"/>
      <c r="H111" s="10"/>
    </row>
    <row r="112" spans="1:8" ht="15.75">
      <c r="A112" s="10"/>
      <c r="B112" s="11"/>
      <c r="C112" s="11"/>
      <c r="D112" s="11"/>
      <c r="E112" s="11"/>
      <c r="F112" s="11"/>
      <c r="G112" s="11"/>
      <c r="H112" s="10"/>
    </row>
    <row r="113" spans="1:8" ht="15.75">
      <c r="A113" s="10"/>
      <c r="B113" s="11"/>
      <c r="C113" s="11"/>
      <c r="D113" s="11"/>
      <c r="E113" s="11"/>
      <c r="F113" s="11"/>
      <c r="G113" s="11"/>
      <c r="H113" s="10"/>
    </row>
    <row r="114" spans="1:8" ht="15.75">
      <c r="A114" s="10"/>
      <c r="B114" s="11"/>
      <c r="C114" s="11"/>
      <c r="D114" s="11"/>
      <c r="E114" s="11"/>
      <c r="F114" s="11"/>
      <c r="G114" s="11"/>
      <c r="H114" s="10"/>
    </row>
    <row r="115" spans="1:8" ht="15.75">
      <c r="A115" s="10"/>
      <c r="B115" s="11"/>
      <c r="C115" s="11"/>
      <c r="D115" s="11"/>
      <c r="E115" s="11"/>
      <c r="F115" s="11"/>
      <c r="G115" s="11"/>
      <c r="H115" s="10"/>
    </row>
    <row r="116" spans="1:8" ht="15.75">
      <c r="A116" s="10"/>
      <c r="B116" s="11"/>
      <c r="C116" s="11"/>
      <c r="D116" s="11"/>
      <c r="E116" s="11"/>
      <c r="F116" s="11"/>
      <c r="G116" s="11"/>
      <c r="H116" s="10"/>
    </row>
    <row r="117" spans="1:8" ht="15.75">
      <c r="A117" s="10"/>
      <c r="B117" s="11"/>
      <c r="C117" s="11"/>
      <c r="D117" s="11"/>
      <c r="E117" s="11"/>
      <c r="F117" s="11"/>
      <c r="G117" s="11"/>
      <c r="H117" s="10"/>
    </row>
    <row r="118" spans="1:8" ht="15.75">
      <c r="A118" s="10"/>
      <c r="B118" s="11"/>
      <c r="C118" s="11"/>
      <c r="D118" s="11"/>
      <c r="E118" s="11"/>
      <c r="F118" s="11"/>
      <c r="G118" s="11"/>
      <c r="H118" s="10"/>
    </row>
    <row r="119" spans="1:8" ht="15.75">
      <c r="A119" s="10"/>
      <c r="B119" s="11"/>
      <c r="C119" s="11"/>
      <c r="D119" s="11"/>
      <c r="E119" s="11"/>
      <c r="F119" s="11"/>
      <c r="G119" s="11"/>
      <c r="H119" s="10"/>
    </row>
    <row r="120" spans="1:8" ht="15.75">
      <c r="A120" s="10"/>
      <c r="B120" s="11"/>
      <c r="C120" s="11"/>
      <c r="D120" s="11"/>
      <c r="E120" s="11"/>
      <c r="F120" s="11"/>
      <c r="G120" s="11"/>
      <c r="H120" s="10"/>
    </row>
    <row r="121" spans="1:8" ht="15.75">
      <c r="A121" s="10"/>
      <c r="B121" s="11"/>
      <c r="C121" s="11"/>
      <c r="D121" s="11"/>
      <c r="E121" s="11"/>
      <c r="F121" s="11"/>
      <c r="G121" s="11"/>
      <c r="H121" s="10"/>
    </row>
    <row r="122" spans="1:8" ht="15.75">
      <c r="A122" s="10"/>
      <c r="B122" s="11"/>
      <c r="C122" s="11"/>
      <c r="D122" s="11"/>
      <c r="E122" s="11"/>
      <c r="F122" s="11"/>
      <c r="G122" s="11"/>
      <c r="H122" s="10"/>
    </row>
    <row r="123" spans="1:8" ht="15.75">
      <c r="A123" s="10"/>
      <c r="B123" s="11"/>
      <c r="C123" s="11"/>
      <c r="D123" s="11"/>
      <c r="E123" s="11"/>
      <c r="F123" s="11"/>
      <c r="G123" s="11"/>
      <c r="H123" s="10"/>
    </row>
    <row r="124" spans="1:8" ht="15.75">
      <c r="A124" s="10"/>
      <c r="B124" s="11"/>
      <c r="C124" s="11"/>
      <c r="D124" s="11"/>
      <c r="E124" s="11"/>
      <c r="F124" s="11"/>
      <c r="G124" s="11"/>
      <c r="H124" s="10"/>
    </row>
    <row r="125" spans="1:8" ht="15.75">
      <c r="A125" s="10"/>
      <c r="B125" s="11"/>
      <c r="C125" s="11"/>
      <c r="D125" s="11"/>
      <c r="E125" s="11"/>
      <c r="F125" s="11"/>
      <c r="G125" s="11"/>
      <c r="H125" s="10"/>
    </row>
    <row r="126" spans="1:8" ht="15.75">
      <c r="A126" s="10"/>
      <c r="B126" s="11"/>
      <c r="C126" s="11"/>
      <c r="D126" s="11"/>
      <c r="E126" s="11"/>
      <c r="F126" s="11"/>
      <c r="G126" s="11"/>
      <c r="H126" s="10"/>
    </row>
    <row r="127" spans="1:8" ht="15.75">
      <c r="A127" s="10"/>
      <c r="B127" s="11"/>
      <c r="C127" s="11"/>
      <c r="D127" s="11"/>
      <c r="E127" s="11"/>
      <c r="F127" s="11"/>
      <c r="G127" s="11"/>
      <c r="H127" s="10"/>
    </row>
    <row r="128" spans="1:8" ht="15.75">
      <c r="A128" s="10"/>
      <c r="B128" s="11"/>
      <c r="C128" s="11"/>
      <c r="D128" s="11"/>
      <c r="E128" s="11"/>
      <c r="F128" s="11"/>
      <c r="G128" s="11"/>
      <c r="H128" s="10"/>
    </row>
    <row r="129" spans="1:8" ht="15.75">
      <c r="A129" s="10"/>
      <c r="B129" s="11"/>
      <c r="C129" s="11"/>
      <c r="D129" s="11"/>
      <c r="E129" s="11"/>
      <c r="F129" s="11"/>
      <c r="G129" s="11"/>
      <c r="H129" s="10"/>
    </row>
    <row r="130" spans="1:8" ht="15.75">
      <c r="A130" s="10"/>
      <c r="B130" s="11"/>
      <c r="C130" s="11"/>
      <c r="D130" s="11"/>
      <c r="E130" s="11"/>
      <c r="F130" s="11"/>
      <c r="G130" s="11"/>
      <c r="H130" s="10"/>
    </row>
    <row r="131" spans="1:8" ht="15.75">
      <c r="A131" s="10"/>
      <c r="B131" s="11"/>
      <c r="C131" s="11"/>
      <c r="D131" s="11"/>
      <c r="E131" s="11"/>
      <c r="F131" s="11"/>
      <c r="G131" s="11"/>
      <c r="H131" s="10"/>
    </row>
    <row r="132" spans="1:8" ht="15.75">
      <c r="A132" s="10"/>
      <c r="B132" s="11"/>
      <c r="C132" s="11"/>
      <c r="D132" s="11"/>
      <c r="E132" s="11"/>
      <c r="F132" s="11"/>
      <c r="G132" s="11"/>
      <c r="H132" s="10"/>
    </row>
    <row r="133" spans="1:8" ht="15.75">
      <c r="A133" s="10"/>
      <c r="B133" s="11"/>
      <c r="C133" s="11"/>
      <c r="D133" s="11"/>
      <c r="E133" s="11"/>
      <c r="F133" s="11"/>
      <c r="G133" s="11"/>
      <c r="H133" s="10"/>
    </row>
    <row r="134" spans="1:8" ht="15.75">
      <c r="A134" s="10"/>
      <c r="B134" s="11"/>
      <c r="C134" s="11"/>
      <c r="D134" s="11"/>
      <c r="E134" s="11"/>
      <c r="F134" s="11"/>
      <c r="G134" s="11"/>
      <c r="H134" s="10"/>
    </row>
    <row r="135" spans="1:8" ht="15.75">
      <c r="A135" s="10"/>
      <c r="B135" s="11"/>
      <c r="C135" s="11"/>
      <c r="D135" s="11"/>
      <c r="E135" s="11"/>
      <c r="F135" s="11"/>
      <c r="G135" s="11"/>
      <c r="H135" s="10"/>
    </row>
    <row r="136" spans="1:8" ht="15.75">
      <c r="A136" s="10"/>
      <c r="B136" s="11"/>
      <c r="C136" s="11"/>
      <c r="D136" s="11"/>
      <c r="E136" s="11"/>
      <c r="F136" s="11"/>
      <c r="G136" s="11"/>
      <c r="H136" s="10"/>
    </row>
    <row r="137" spans="1:8" ht="15.75">
      <c r="A137" s="10"/>
      <c r="B137" s="11"/>
      <c r="C137" s="11"/>
      <c r="D137" s="11"/>
      <c r="E137" s="11"/>
      <c r="F137" s="11"/>
      <c r="G137" s="11"/>
      <c r="H137" s="10"/>
    </row>
    <row r="138" spans="1:8" ht="15.75">
      <c r="A138" s="10"/>
      <c r="B138" s="11"/>
      <c r="C138" s="11"/>
      <c r="D138" s="11"/>
      <c r="E138" s="11"/>
      <c r="F138" s="11"/>
      <c r="G138" s="11"/>
      <c r="H138" s="10"/>
    </row>
    <row r="139" spans="1:8" ht="15.75">
      <c r="A139" s="10"/>
      <c r="B139" s="11"/>
      <c r="C139" s="11"/>
      <c r="D139" s="11"/>
      <c r="E139" s="11"/>
      <c r="F139" s="11"/>
      <c r="G139" s="11"/>
      <c r="H139" s="10"/>
    </row>
    <row r="140" spans="1:8" ht="15.75">
      <c r="A140" s="10"/>
      <c r="B140" s="11"/>
      <c r="C140" s="11"/>
      <c r="D140" s="11"/>
      <c r="E140" s="11"/>
      <c r="F140" s="11"/>
      <c r="G140" s="11"/>
      <c r="H140" s="10"/>
    </row>
    <row r="141" spans="1:8" ht="15.75">
      <c r="A141" s="10"/>
      <c r="B141" s="11"/>
      <c r="C141" s="11"/>
      <c r="D141" s="11"/>
      <c r="E141" s="11"/>
      <c r="F141" s="11"/>
      <c r="G141" s="11"/>
      <c r="H141" s="10"/>
    </row>
    <row r="142" spans="1:8" ht="15.75">
      <c r="A142" s="10"/>
      <c r="B142" s="11"/>
      <c r="C142" s="11"/>
      <c r="D142" s="11"/>
      <c r="E142" s="11"/>
      <c r="F142" s="11"/>
      <c r="G142" s="11"/>
      <c r="H142" s="10"/>
    </row>
    <row r="143" spans="1:8" ht="15.75">
      <c r="A143" s="10"/>
      <c r="B143" s="11"/>
      <c r="C143" s="11"/>
      <c r="D143" s="11"/>
      <c r="E143" s="11"/>
      <c r="F143" s="11"/>
      <c r="G143" s="11"/>
      <c r="H143" s="10"/>
    </row>
    <row r="144" spans="1:8" ht="15.75">
      <c r="A144" s="10"/>
      <c r="B144" s="11"/>
      <c r="C144" s="11"/>
      <c r="D144" s="11"/>
      <c r="E144" s="11"/>
      <c r="F144" s="11"/>
      <c r="G144" s="11"/>
      <c r="H144" s="10"/>
    </row>
    <row r="145" spans="1:8" ht="15.75">
      <c r="A145" s="10"/>
      <c r="B145" s="11"/>
      <c r="C145" s="11"/>
      <c r="D145" s="11"/>
      <c r="E145" s="11"/>
      <c r="F145" s="11"/>
      <c r="G145" s="11"/>
      <c r="H145" s="10"/>
    </row>
    <row r="146" spans="1:8" ht="15.75">
      <c r="A146" s="10"/>
      <c r="B146" s="11"/>
      <c r="C146" s="11"/>
      <c r="D146" s="11"/>
      <c r="E146" s="11"/>
      <c r="F146" s="11"/>
      <c r="G146" s="11"/>
      <c r="H146" s="10"/>
    </row>
    <row r="147" spans="1:8" ht="15.75">
      <c r="A147" s="10"/>
      <c r="B147" s="11"/>
      <c r="C147" s="11"/>
      <c r="D147" s="11"/>
      <c r="E147" s="11"/>
      <c r="F147" s="11"/>
      <c r="G147" s="11"/>
      <c r="H147" s="10"/>
    </row>
    <row r="148" spans="1:8" ht="15.75">
      <c r="A148" s="10"/>
      <c r="B148" s="11"/>
      <c r="C148" s="11"/>
      <c r="D148" s="11"/>
      <c r="E148" s="11"/>
      <c r="F148" s="11"/>
      <c r="G148" s="11"/>
      <c r="H148" s="10"/>
    </row>
    <row r="149" spans="1:8" ht="15.75">
      <c r="A149" s="10"/>
      <c r="B149" s="11"/>
      <c r="C149" s="11"/>
      <c r="D149" s="11"/>
      <c r="E149" s="11"/>
      <c r="F149" s="11"/>
      <c r="G149" s="11"/>
      <c r="H149" s="10"/>
    </row>
    <row r="150" spans="1:8" ht="15.75">
      <c r="A150" s="10"/>
      <c r="B150" s="11"/>
      <c r="C150" s="11"/>
      <c r="D150" s="11"/>
      <c r="E150" s="11"/>
      <c r="F150" s="11"/>
      <c r="G150" s="11"/>
      <c r="H150" s="10"/>
    </row>
    <row r="151" spans="1:8" ht="15.75">
      <c r="A151" s="10"/>
      <c r="B151" s="11"/>
      <c r="C151" s="11"/>
      <c r="D151" s="11"/>
      <c r="E151" s="11"/>
      <c r="F151" s="11"/>
      <c r="G151" s="11"/>
      <c r="H151" s="10"/>
    </row>
    <row r="152" spans="1:8" ht="15.75">
      <c r="A152" s="10"/>
      <c r="B152" s="11"/>
      <c r="C152" s="11"/>
      <c r="D152" s="11"/>
      <c r="E152" s="11"/>
      <c r="F152" s="11"/>
      <c r="G152" s="11"/>
      <c r="H152" s="10"/>
    </row>
    <row r="153" spans="1:8" ht="15.75">
      <c r="A153" s="10"/>
      <c r="B153" s="11"/>
      <c r="C153" s="11"/>
      <c r="D153" s="11"/>
      <c r="E153" s="11"/>
      <c r="F153" s="11"/>
      <c r="G153" s="11"/>
      <c r="H153" s="10"/>
    </row>
    <row r="154" spans="1:8" ht="15.75">
      <c r="A154" s="10"/>
      <c r="B154" s="11"/>
      <c r="C154" s="11"/>
      <c r="D154" s="11"/>
      <c r="E154" s="11"/>
      <c r="F154" s="11"/>
      <c r="G154" s="11"/>
      <c r="H154" s="10"/>
    </row>
    <row r="155" spans="1:8" ht="15.75">
      <c r="A155" s="10"/>
      <c r="B155" s="11"/>
      <c r="C155" s="11"/>
      <c r="D155" s="11"/>
      <c r="E155" s="11"/>
      <c r="F155" s="11"/>
      <c r="G155" s="11"/>
      <c r="H155" s="10"/>
    </row>
    <row r="156" spans="1:8" ht="15.75">
      <c r="A156" s="10"/>
      <c r="B156" s="11"/>
      <c r="C156" s="11"/>
      <c r="D156" s="11"/>
      <c r="E156" s="11"/>
      <c r="F156" s="11"/>
      <c r="G156" s="11"/>
      <c r="H156" s="10"/>
    </row>
    <row r="157" spans="1:8" ht="15.75">
      <c r="A157" s="10"/>
      <c r="B157" s="11"/>
      <c r="C157" s="11"/>
      <c r="D157" s="11"/>
      <c r="E157" s="11"/>
      <c r="F157" s="11"/>
      <c r="G157" s="11"/>
      <c r="H157" s="10"/>
    </row>
    <row r="158" spans="1:8" ht="15.75">
      <c r="A158" s="10"/>
      <c r="B158" s="11"/>
      <c r="C158" s="11"/>
      <c r="D158" s="11"/>
      <c r="E158" s="11"/>
      <c r="F158" s="11"/>
      <c r="G158" s="11"/>
      <c r="H158" s="10"/>
    </row>
    <row r="159" spans="1:8" ht="15.75">
      <c r="A159" s="10"/>
      <c r="B159" s="11"/>
      <c r="C159" s="11"/>
      <c r="D159" s="11"/>
      <c r="E159" s="11"/>
      <c r="F159" s="11"/>
      <c r="G159" s="11"/>
      <c r="H159" s="10"/>
    </row>
    <row r="160" spans="1:8" ht="15.75">
      <c r="A160" s="10"/>
      <c r="B160" s="11"/>
      <c r="C160" s="11"/>
      <c r="D160" s="11"/>
      <c r="E160" s="11"/>
      <c r="F160" s="11"/>
      <c r="G160" s="11"/>
      <c r="H160" s="10"/>
    </row>
    <row r="161" spans="1:8" ht="15.75">
      <c r="A161" s="10"/>
      <c r="B161" s="11"/>
      <c r="C161" s="11"/>
      <c r="D161" s="11"/>
      <c r="E161" s="11"/>
      <c r="F161" s="11"/>
      <c r="G161" s="11"/>
      <c r="H161" s="10"/>
    </row>
    <row r="162" spans="1:8" ht="15.75">
      <c r="A162" s="10"/>
      <c r="B162" s="11"/>
      <c r="C162" s="11"/>
      <c r="D162" s="11"/>
      <c r="E162" s="11"/>
      <c r="F162" s="11"/>
      <c r="G162" s="11"/>
      <c r="H162" s="10"/>
    </row>
    <row r="163" spans="1:8" ht="15.75">
      <c r="A163" s="10"/>
      <c r="B163" s="11"/>
      <c r="C163" s="11"/>
      <c r="D163" s="11"/>
      <c r="E163" s="11"/>
      <c r="F163" s="11"/>
      <c r="G163" s="11"/>
      <c r="H163" s="10"/>
    </row>
    <row r="164" spans="1:8" ht="15.75">
      <c r="A164" s="10"/>
      <c r="B164" s="11"/>
      <c r="C164" s="11"/>
      <c r="D164" s="11"/>
      <c r="E164" s="11"/>
      <c r="F164" s="11"/>
      <c r="G164" s="11"/>
      <c r="H164" s="10"/>
    </row>
  </sheetData>
  <dataConsolidate/>
  <mergeCells count="2">
    <mergeCell ref="A5:H5"/>
    <mergeCell ref="A51:H51"/>
  </mergeCells>
  <conditionalFormatting sqref="H17:H46 H48:H49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39370078740157483" right="0.39370078740157483" top="0.35433070866141736" bottom="0.35433070866141736" header="0" footer="0"/>
  <pageSetup orientation="portrait" r:id="rId1"/>
  <drawing r:id="rId2"/>
  <tableParts count="2">
    <tablePart r:id="rId3"/>
    <tablePart r:id="rId4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2:D37"/>
  <sheetViews>
    <sheetView topLeftCell="A13" workbookViewId="0">
      <selection activeCell="D39" sqref="D39"/>
    </sheetView>
  </sheetViews>
  <sheetFormatPr baseColWidth="10" defaultRowHeight="15"/>
  <cols>
    <col min="1" max="1" width="21" bestFit="1" customWidth="1"/>
    <col min="2" max="4" width="13.85546875" customWidth="1"/>
  </cols>
  <sheetData>
    <row r="2" spans="1:4" ht="57.75" customHeight="1">
      <c r="A2" s="225"/>
      <c r="B2" s="226" t="s">
        <v>211</v>
      </c>
      <c r="C2" s="226" t="s">
        <v>212</v>
      </c>
      <c r="D2" s="226" t="s">
        <v>210</v>
      </c>
    </row>
    <row r="3" spans="1:4">
      <c r="A3" s="73" t="s">
        <v>9</v>
      </c>
      <c r="B3" s="74">
        <v>1771</v>
      </c>
      <c r="C3" s="74">
        <v>23120</v>
      </c>
      <c r="D3" s="76">
        <f>B3/C3*100</f>
        <v>7.6600346020761236</v>
      </c>
    </row>
    <row r="4" spans="1:4">
      <c r="A4" s="73" t="s">
        <v>12</v>
      </c>
      <c r="B4" s="74">
        <v>3372</v>
      </c>
      <c r="C4" s="74">
        <v>57195</v>
      </c>
      <c r="D4" s="76">
        <f t="shared" ref="D4:D37" si="0">B4/C4*100</f>
        <v>5.8956202465250467</v>
      </c>
    </row>
    <row r="5" spans="1:4">
      <c r="A5" s="73" t="s">
        <v>13</v>
      </c>
      <c r="B5" s="74">
        <v>572</v>
      </c>
      <c r="C5" s="74">
        <v>12013</v>
      </c>
      <c r="D5" s="76">
        <f t="shared" si="0"/>
        <v>4.7615083659369022</v>
      </c>
    </row>
    <row r="6" spans="1:4">
      <c r="A6" s="73" t="s">
        <v>14</v>
      </c>
      <c r="B6" s="74">
        <v>726</v>
      </c>
      <c r="C6" s="74">
        <v>15003</v>
      </c>
      <c r="D6" s="76">
        <f t="shared" si="0"/>
        <v>4.8390321935612874</v>
      </c>
    </row>
    <row r="7" spans="1:4">
      <c r="A7" s="73" t="s">
        <v>49</v>
      </c>
      <c r="B7" s="74">
        <v>4262</v>
      </c>
      <c r="C7" s="74">
        <v>60662</v>
      </c>
      <c r="D7" s="76">
        <f t="shared" si="0"/>
        <v>7.0258151725956939</v>
      </c>
    </row>
    <row r="8" spans="1:4">
      <c r="A8" s="73" t="s">
        <v>18</v>
      </c>
      <c r="B8" s="74">
        <v>701</v>
      </c>
      <c r="C8" s="74">
        <v>11068</v>
      </c>
      <c r="D8" s="76">
        <f t="shared" si="0"/>
        <v>6.3335742681604623</v>
      </c>
    </row>
    <row r="9" spans="1:4">
      <c r="A9" s="73" t="s">
        <v>15</v>
      </c>
      <c r="B9" s="74">
        <v>2680</v>
      </c>
      <c r="C9" s="74">
        <v>93621</v>
      </c>
      <c r="D9" s="76">
        <f t="shared" si="0"/>
        <v>2.8626056119887631</v>
      </c>
    </row>
    <row r="10" spans="1:4">
      <c r="A10" s="73" t="s">
        <v>16</v>
      </c>
      <c r="B10" s="74">
        <v>3776</v>
      </c>
      <c r="C10" s="74">
        <v>55630</v>
      </c>
      <c r="D10" s="76">
        <f t="shared" si="0"/>
        <v>6.7877044760021574</v>
      </c>
    </row>
    <row r="11" spans="1:4">
      <c r="A11" s="73" t="s">
        <v>19</v>
      </c>
      <c r="B11" s="74">
        <v>935</v>
      </c>
      <c r="C11" s="74">
        <v>32676</v>
      </c>
      <c r="D11" s="76">
        <f t="shared" si="0"/>
        <v>2.8614273472885299</v>
      </c>
    </row>
    <row r="12" spans="1:4">
      <c r="A12" s="73" t="s">
        <v>20</v>
      </c>
      <c r="B12" s="74">
        <v>7538</v>
      </c>
      <c r="C12" s="74">
        <v>120616</v>
      </c>
      <c r="D12" s="76">
        <f t="shared" si="0"/>
        <v>6.2495854612986674</v>
      </c>
    </row>
    <row r="13" spans="1:4">
      <c r="A13" s="73" t="s">
        <v>21</v>
      </c>
      <c r="B13" s="74">
        <v>2421</v>
      </c>
      <c r="C13" s="74">
        <v>67537</v>
      </c>
      <c r="D13" s="76">
        <f t="shared" si="0"/>
        <v>3.5847017190577013</v>
      </c>
    </row>
    <row r="14" spans="1:4">
      <c r="A14" s="73" t="s">
        <v>22</v>
      </c>
      <c r="B14" s="74">
        <v>1434</v>
      </c>
      <c r="C14" s="74">
        <v>54631</v>
      </c>
      <c r="D14" s="76">
        <f t="shared" si="0"/>
        <v>2.6248833080119347</v>
      </c>
    </row>
    <row r="15" spans="1:4">
      <c r="A15" s="73" t="s">
        <v>23</v>
      </c>
      <c r="B15" s="74">
        <v>5950</v>
      </c>
      <c r="C15" s="74">
        <v>138980</v>
      </c>
      <c r="D15" s="76">
        <f t="shared" si="0"/>
        <v>4.2811915383508419</v>
      </c>
    </row>
    <row r="16" spans="1:4">
      <c r="A16" s="73" t="s">
        <v>24</v>
      </c>
      <c r="B16" s="74">
        <v>18859</v>
      </c>
      <c r="C16" s="74">
        <v>291713</v>
      </c>
      <c r="D16" s="76">
        <f t="shared" si="0"/>
        <v>6.4649158590806719</v>
      </c>
    </row>
    <row r="17" spans="1:4">
      <c r="A17" s="73" t="s">
        <v>48</v>
      </c>
      <c r="B17" s="74">
        <v>4573</v>
      </c>
      <c r="C17" s="74">
        <v>70513</v>
      </c>
      <c r="D17" s="76">
        <f t="shared" si="0"/>
        <v>6.4853289464354091</v>
      </c>
    </row>
    <row r="18" spans="1:4">
      <c r="A18" s="73" t="s">
        <v>26</v>
      </c>
      <c r="B18" s="74">
        <v>1947</v>
      </c>
      <c r="C18" s="74">
        <v>31772</v>
      </c>
      <c r="D18" s="76">
        <f t="shared" si="0"/>
        <v>6.1280372655168076</v>
      </c>
    </row>
    <row r="19" spans="1:4">
      <c r="A19" s="73" t="s">
        <v>27</v>
      </c>
      <c r="B19" s="74">
        <v>1127</v>
      </c>
      <c r="C19" s="74">
        <v>19363</v>
      </c>
      <c r="D19" s="76">
        <f t="shared" si="0"/>
        <v>5.8203790734906775</v>
      </c>
    </row>
    <row r="20" spans="1:4">
      <c r="A20" s="73" t="s">
        <v>28</v>
      </c>
      <c r="B20" s="74">
        <v>8908</v>
      </c>
      <c r="C20" s="74">
        <v>95814</v>
      </c>
      <c r="D20" s="76">
        <f t="shared" si="0"/>
        <v>9.2971799528252657</v>
      </c>
    </row>
    <row r="21" spans="1:4">
      <c r="A21" s="73" t="s">
        <v>29</v>
      </c>
      <c r="B21" s="74">
        <v>2917</v>
      </c>
      <c r="C21" s="74">
        <v>125596</v>
      </c>
      <c r="D21" s="76">
        <f t="shared" si="0"/>
        <v>2.3225261951017551</v>
      </c>
    </row>
    <row r="22" spans="1:4">
      <c r="A22" s="73" t="s">
        <v>47</v>
      </c>
      <c r="B22" s="74">
        <v>1463</v>
      </c>
      <c r="C22" s="74">
        <v>34515</v>
      </c>
      <c r="D22" s="76">
        <f t="shared" si="0"/>
        <v>4.2387367811096626</v>
      </c>
    </row>
    <row r="23" spans="1:4">
      <c r="A23" s="73" t="s">
        <v>31</v>
      </c>
      <c r="B23" s="74">
        <v>3406</v>
      </c>
      <c r="C23" s="74">
        <v>26440</v>
      </c>
      <c r="D23" s="76">
        <f t="shared" si="0"/>
        <v>12.881996974281392</v>
      </c>
    </row>
    <row r="24" spans="1:4">
      <c r="A24" s="73" t="s">
        <v>32</v>
      </c>
      <c r="B24" s="74">
        <v>2322</v>
      </c>
      <c r="C24" s="74">
        <v>58469</v>
      </c>
      <c r="D24" s="76">
        <f t="shared" si="0"/>
        <v>3.9713352374762692</v>
      </c>
    </row>
    <row r="25" spans="1:4">
      <c r="A25" s="73" t="s">
        <v>33</v>
      </c>
      <c r="B25" s="74">
        <v>3909</v>
      </c>
      <c r="C25" s="74">
        <v>54201</v>
      </c>
      <c r="D25" s="76">
        <f t="shared" si="0"/>
        <v>7.2120440582277086</v>
      </c>
    </row>
    <row r="26" spans="1:4">
      <c r="A26" s="73" t="s">
        <v>34</v>
      </c>
      <c r="B26" s="74">
        <v>6180</v>
      </c>
      <c r="C26" s="74">
        <v>48293</v>
      </c>
      <c r="D26" s="76">
        <f t="shared" si="0"/>
        <v>12.796885677013231</v>
      </c>
    </row>
    <row r="27" spans="1:4">
      <c r="A27" s="73" t="s">
        <v>35</v>
      </c>
      <c r="B27" s="74">
        <v>2206</v>
      </c>
      <c r="C27" s="74">
        <v>40315</v>
      </c>
      <c r="D27" s="76">
        <f t="shared" si="0"/>
        <v>5.471908718839142</v>
      </c>
    </row>
    <row r="28" spans="1:4">
      <c r="A28" s="73" t="s">
        <v>36</v>
      </c>
      <c r="B28" s="74">
        <v>3276</v>
      </c>
      <c r="C28" s="74">
        <v>53952</v>
      </c>
      <c r="D28" s="76">
        <f t="shared" si="0"/>
        <v>6.0720640569395012</v>
      </c>
    </row>
    <row r="29" spans="1:4">
      <c r="A29" s="73" t="s">
        <v>37</v>
      </c>
      <c r="B29" s="74">
        <v>1320</v>
      </c>
      <c r="C29" s="74">
        <v>23702</v>
      </c>
      <c r="D29" s="76">
        <f t="shared" si="0"/>
        <v>5.5691502826765671</v>
      </c>
    </row>
    <row r="30" spans="1:4">
      <c r="A30" s="73" t="s">
        <v>46</v>
      </c>
      <c r="B30" s="74">
        <v>3208</v>
      </c>
      <c r="C30" s="74">
        <v>135695</v>
      </c>
      <c r="D30" s="76">
        <f t="shared" si="0"/>
        <v>2.3641254283503446</v>
      </c>
    </row>
    <row r="31" spans="1:4">
      <c r="A31" s="73" t="s">
        <v>39</v>
      </c>
      <c r="B31" s="74">
        <v>2052</v>
      </c>
      <c r="C31" s="74">
        <v>36412</v>
      </c>
      <c r="D31" s="76">
        <f t="shared" si="0"/>
        <v>5.6355047786444024</v>
      </c>
    </row>
    <row r="32" spans="1:4">
      <c r="A32" s="73" t="s">
        <v>40</v>
      </c>
      <c r="B32" s="74">
        <v>675</v>
      </c>
      <c r="C32" s="74">
        <v>28539</v>
      </c>
      <c r="D32" s="76">
        <f t="shared" si="0"/>
        <v>2.3651844843897827</v>
      </c>
    </row>
    <row r="33" spans="1:4">
      <c r="A33" s="227" t="s">
        <v>208</v>
      </c>
      <c r="B33" s="228">
        <f>SUM(B3:B32)</f>
        <v>104486</v>
      </c>
      <c r="C33" s="228">
        <f>SUM(C3:C32)</f>
        <v>1918056</v>
      </c>
      <c r="D33" s="229">
        <f t="shared" si="0"/>
        <v>5.4474947551062112</v>
      </c>
    </row>
    <row r="34" spans="1:4">
      <c r="A34" s="73" t="s">
        <v>78</v>
      </c>
      <c r="B34" s="74">
        <v>18720</v>
      </c>
      <c r="C34" s="74">
        <v>144092</v>
      </c>
      <c r="D34" s="76">
        <f t="shared" si="0"/>
        <v>12.991699747383617</v>
      </c>
    </row>
    <row r="35" spans="1:4">
      <c r="A35" s="73" t="s">
        <v>43</v>
      </c>
      <c r="B35" s="74">
        <v>2314</v>
      </c>
      <c r="C35" s="74">
        <v>72598</v>
      </c>
      <c r="D35" s="76">
        <f t="shared" si="0"/>
        <v>3.1874156312846083</v>
      </c>
    </row>
    <row r="36" spans="1:4">
      <c r="A36" s="227" t="s">
        <v>209</v>
      </c>
      <c r="B36" s="228">
        <f>SUM(B34:B35)</f>
        <v>21034</v>
      </c>
      <c r="C36" s="228">
        <f>SUM(C34:C35)</f>
        <v>216690</v>
      </c>
      <c r="D36" s="229">
        <f t="shared" si="0"/>
        <v>9.7069546356546219</v>
      </c>
    </row>
    <row r="37" spans="1:4">
      <c r="A37" s="230" t="s">
        <v>72</v>
      </c>
      <c r="B37" s="231">
        <f>B33+B36</f>
        <v>125520</v>
      </c>
      <c r="C37" s="231">
        <f>C33+C36</f>
        <v>2134746</v>
      </c>
      <c r="D37" s="232">
        <f t="shared" si="0"/>
        <v>5.8798564325685589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R161"/>
  <sheetViews>
    <sheetView showGridLines="0" zoomScaleNormal="100" zoomScaleSheetLayoutView="100" zoomScalePageLayoutView="89" workbookViewId="0">
      <selection activeCell="G3" sqref="G3"/>
    </sheetView>
  </sheetViews>
  <sheetFormatPr baseColWidth="10" defaultRowHeight="15"/>
  <cols>
    <col min="1" max="1" width="20.7109375" customWidth="1"/>
    <col min="2" max="7" width="9.7109375" customWidth="1"/>
    <col min="8" max="8" width="12.7109375" customWidth="1"/>
    <col min="9" max="9" width="11.7109375" hidden="1" customWidth="1"/>
    <col min="10" max="11" width="0" hidden="1" customWidth="1"/>
    <col min="13" max="14" width="0" hidden="1" customWidth="1"/>
    <col min="246" max="246" width="7.28515625" customWidth="1"/>
    <col min="247" max="247" width="12.85546875" customWidth="1"/>
    <col min="248" max="253" width="8.140625" customWidth="1"/>
    <col min="254" max="254" width="7.7109375" customWidth="1"/>
    <col min="255" max="257" width="14.140625" customWidth="1"/>
    <col min="502" max="502" width="7.28515625" customWidth="1"/>
    <col min="503" max="503" width="12.85546875" customWidth="1"/>
    <col min="504" max="509" width="8.140625" customWidth="1"/>
    <col min="510" max="510" width="7.7109375" customWidth="1"/>
    <col min="511" max="513" width="14.140625" customWidth="1"/>
    <col min="758" max="758" width="7.28515625" customWidth="1"/>
    <col min="759" max="759" width="12.85546875" customWidth="1"/>
    <col min="760" max="765" width="8.140625" customWidth="1"/>
    <col min="766" max="766" width="7.7109375" customWidth="1"/>
    <col min="767" max="769" width="14.140625" customWidth="1"/>
    <col min="1014" max="1014" width="7.28515625" customWidth="1"/>
    <col min="1015" max="1015" width="12.85546875" customWidth="1"/>
    <col min="1016" max="1021" width="8.140625" customWidth="1"/>
    <col min="1022" max="1022" width="7.7109375" customWidth="1"/>
    <col min="1023" max="1025" width="14.140625" customWidth="1"/>
    <col min="1270" max="1270" width="7.28515625" customWidth="1"/>
    <col min="1271" max="1271" width="12.85546875" customWidth="1"/>
    <col min="1272" max="1277" width="8.140625" customWidth="1"/>
    <col min="1278" max="1278" width="7.7109375" customWidth="1"/>
    <col min="1279" max="1281" width="14.140625" customWidth="1"/>
    <col min="1526" max="1526" width="7.28515625" customWidth="1"/>
    <col min="1527" max="1527" width="12.85546875" customWidth="1"/>
    <col min="1528" max="1533" width="8.140625" customWidth="1"/>
    <col min="1534" max="1534" width="7.7109375" customWidth="1"/>
    <col min="1535" max="1537" width="14.140625" customWidth="1"/>
    <col min="1782" max="1782" width="7.28515625" customWidth="1"/>
    <col min="1783" max="1783" width="12.85546875" customWidth="1"/>
    <col min="1784" max="1789" width="8.140625" customWidth="1"/>
    <col min="1790" max="1790" width="7.7109375" customWidth="1"/>
    <col min="1791" max="1793" width="14.140625" customWidth="1"/>
    <col min="2038" max="2038" width="7.28515625" customWidth="1"/>
    <col min="2039" max="2039" width="12.85546875" customWidth="1"/>
    <col min="2040" max="2045" width="8.140625" customWidth="1"/>
    <col min="2046" max="2046" width="7.7109375" customWidth="1"/>
    <col min="2047" max="2049" width="14.140625" customWidth="1"/>
    <col min="2294" max="2294" width="7.28515625" customWidth="1"/>
    <col min="2295" max="2295" width="12.85546875" customWidth="1"/>
    <col min="2296" max="2301" width="8.140625" customWidth="1"/>
    <col min="2302" max="2302" width="7.7109375" customWidth="1"/>
    <col min="2303" max="2305" width="14.140625" customWidth="1"/>
    <col min="2550" max="2550" width="7.28515625" customWidth="1"/>
    <col min="2551" max="2551" width="12.85546875" customWidth="1"/>
    <col min="2552" max="2557" width="8.140625" customWidth="1"/>
    <col min="2558" max="2558" width="7.7109375" customWidth="1"/>
    <col min="2559" max="2561" width="14.140625" customWidth="1"/>
    <col min="2806" max="2806" width="7.28515625" customWidth="1"/>
    <col min="2807" max="2807" width="12.85546875" customWidth="1"/>
    <col min="2808" max="2813" width="8.140625" customWidth="1"/>
    <col min="2814" max="2814" width="7.7109375" customWidth="1"/>
    <col min="2815" max="2817" width="14.140625" customWidth="1"/>
    <col min="3062" max="3062" width="7.28515625" customWidth="1"/>
    <col min="3063" max="3063" width="12.85546875" customWidth="1"/>
    <col min="3064" max="3069" width="8.140625" customWidth="1"/>
    <col min="3070" max="3070" width="7.7109375" customWidth="1"/>
    <col min="3071" max="3073" width="14.140625" customWidth="1"/>
    <col min="3318" max="3318" width="7.28515625" customWidth="1"/>
    <col min="3319" max="3319" width="12.85546875" customWidth="1"/>
    <col min="3320" max="3325" width="8.140625" customWidth="1"/>
    <col min="3326" max="3326" width="7.7109375" customWidth="1"/>
    <col min="3327" max="3329" width="14.140625" customWidth="1"/>
    <col min="3574" max="3574" width="7.28515625" customWidth="1"/>
    <col min="3575" max="3575" width="12.85546875" customWidth="1"/>
    <col min="3576" max="3581" width="8.140625" customWidth="1"/>
    <col min="3582" max="3582" width="7.7109375" customWidth="1"/>
    <col min="3583" max="3585" width="14.140625" customWidth="1"/>
    <col min="3830" max="3830" width="7.28515625" customWidth="1"/>
    <col min="3831" max="3831" width="12.85546875" customWidth="1"/>
    <col min="3832" max="3837" width="8.140625" customWidth="1"/>
    <col min="3838" max="3838" width="7.7109375" customWidth="1"/>
    <col min="3839" max="3841" width="14.140625" customWidth="1"/>
    <col min="4086" max="4086" width="7.28515625" customWidth="1"/>
    <col min="4087" max="4087" width="12.85546875" customWidth="1"/>
    <col min="4088" max="4093" width="8.140625" customWidth="1"/>
    <col min="4094" max="4094" width="7.7109375" customWidth="1"/>
    <col min="4095" max="4097" width="14.140625" customWidth="1"/>
    <col min="4342" max="4342" width="7.28515625" customWidth="1"/>
    <col min="4343" max="4343" width="12.85546875" customWidth="1"/>
    <col min="4344" max="4349" width="8.140625" customWidth="1"/>
    <col min="4350" max="4350" width="7.7109375" customWidth="1"/>
    <col min="4351" max="4353" width="14.140625" customWidth="1"/>
    <col min="4598" max="4598" width="7.28515625" customWidth="1"/>
    <col min="4599" max="4599" width="12.85546875" customWidth="1"/>
    <col min="4600" max="4605" width="8.140625" customWidth="1"/>
    <col min="4606" max="4606" width="7.7109375" customWidth="1"/>
    <col min="4607" max="4609" width="14.140625" customWidth="1"/>
    <col min="4854" max="4854" width="7.28515625" customWidth="1"/>
    <col min="4855" max="4855" width="12.85546875" customWidth="1"/>
    <col min="4856" max="4861" width="8.140625" customWidth="1"/>
    <col min="4862" max="4862" width="7.7109375" customWidth="1"/>
    <col min="4863" max="4865" width="14.140625" customWidth="1"/>
    <col min="5110" max="5110" width="7.28515625" customWidth="1"/>
    <col min="5111" max="5111" width="12.85546875" customWidth="1"/>
    <col min="5112" max="5117" width="8.140625" customWidth="1"/>
    <col min="5118" max="5118" width="7.7109375" customWidth="1"/>
    <col min="5119" max="5121" width="14.140625" customWidth="1"/>
    <col min="5366" max="5366" width="7.28515625" customWidth="1"/>
    <col min="5367" max="5367" width="12.85546875" customWidth="1"/>
    <col min="5368" max="5373" width="8.140625" customWidth="1"/>
    <col min="5374" max="5374" width="7.7109375" customWidth="1"/>
    <col min="5375" max="5377" width="14.140625" customWidth="1"/>
    <col min="5622" max="5622" width="7.28515625" customWidth="1"/>
    <col min="5623" max="5623" width="12.85546875" customWidth="1"/>
    <col min="5624" max="5629" width="8.140625" customWidth="1"/>
    <col min="5630" max="5630" width="7.7109375" customWidth="1"/>
    <col min="5631" max="5633" width="14.140625" customWidth="1"/>
    <col min="5878" max="5878" width="7.28515625" customWidth="1"/>
    <col min="5879" max="5879" width="12.85546875" customWidth="1"/>
    <col min="5880" max="5885" width="8.140625" customWidth="1"/>
    <col min="5886" max="5886" width="7.7109375" customWidth="1"/>
    <col min="5887" max="5889" width="14.140625" customWidth="1"/>
    <col min="6134" max="6134" width="7.28515625" customWidth="1"/>
    <col min="6135" max="6135" width="12.85546875" customWidth="1"/>
    <col min="6136" max="6141" width="8.140625" customWidth="1"/>
    <col min="6142" max="6142" width="7.7109375" customWidth="1"/>
    <col min="6143" max="6145" width="14.140625" customWidth="1"/>
    <col min="6390" max="6390" width="7.28515625" customWidth="1"/>
    <col min="6391" max="6391" width="12.85546875" customWidth="1"/>
    <col min="6392" max="6397" width="8.140625" customWidth="1"/>
    <col min="6398" max="6398" width="7.7109375" customWidth="1"/>
    <col min="6399" max="6401" width="14.140625" customWidth="1"/>
    <col min="6646" max="6646" width="7.28515625" customWidth="1"/>
    <col min="6647" max="6647" width="12.85546875" customWidth="1"/>
    <col min="6648" max="6653" width="8.140625" customWidth="1"/>
    <col min="6654" max="6654" width="7.7109375" customWidth="1"/>
    <col min="6655" max="6657" width="14.140625" customWidth="1"/>
    <col min="6902" max="6902" width="7.28515625" customWidth="1"/>
    <col min="6903" max="6903" width="12.85546875" customWidth="1"/>
    <col min="6904" max="6909" width="8.140625" customWidth="1"/>
    <col min="6910" max="6910" width="7.7109375" customWidth="1"/>
    <col min="6911" max="6913" width="14.140625" customWidth="1"/>
    <col min="7158" max="7158" width="7.28515625" customWidth="1"/>
    <col min="7159" max="7159" width="12.85546875" customWidth="1"/>
    <col min="7160" max="7165" width="8.140625" customWidth="1"/>
    <col min="7166" max="7166" width="7.7109375" customWidth="1"/>
    <col min="7167" max="7169" width="14.140625" customWidth="1"/>
    <col min="7414" max="7414" width="7.28515625" customWidth="1"/>
    <col min="7415" max="7415" width="12.85546875" customWidth="1"/>
    <col min="7416" max="7421" width="8.140625" customWidth="1"/>
    <col min="7422" max="7422" width="7.7109375" customWidth="1"/>
    <col min="7423" max="7425" width="14.140625" customWidth="1"/>
    <col min="7670" max="7670" width="7.28515625" customWidth="1"/>
    <col min="7671" max="7671" width="12.85546875" customWidth="1"/>
    <col min="7672" max="7677" width="8.140625" customWidth="1"/>
    <col min="7678" max="7678" width="7.7109375" customWidth="1"/>
    <col min="7679" max="7681" width="14.140625" customWidth="1"/>
    <col min="7926" max="7926" width="7.28515625" customWidth="1"/>
    <col min="7927" max="7927" width="12.85546875" customWidth="1"/>
    <col min="7928" max="7933" width="8.140625" customWidth="1"/>
    <col min="7934" max="7934" width="7.7109375" customWidth="1"/>
    <col min="7935" max="7937" width="14.140625" customWidth="1"/>
    <col min="8182" max="8182" width="7.28515625" customWidth="1"/>
    <col min="8183" max="8183" width="12.85546875" customWidth="1"/>
    <col min="8184" max="8189" width="8.140625" customWidth="1"/>
    <col min="8190" max="8190" width="7.7109375" customWidth="1"/>
    <col min="8191" max="8193" width="14.140625" customWidth="1"/>
    <col min="8438" max="8438" width="7.28515625" customWidth="1"/>
    <col min="8439" max="8439" width="12.85546875" customWidth="1"/>
    <col min="8440" max="8445" width="8.140625" customWidth="1"/>
    <col min="8446" max="8446" width="7.7109375" customWidth="1"/>
    <col min="8447" max="8449" width="14.140625" customWidth="1"/>
    <col min="8694" max="8694" width="7.28515625" customWidth="1"/>
    <col min="8695" max="8695" width="12.85546875" customWidth="1"/>
    <col min="8696" max="8701" width="8.140625" customWidth="1"/>
    <col min="8702" max="8702" width="7.7109375" customWidth="1"/>
    <col min="8703" max="8705" width="14.140625" customWidth="1"/>
    <col min="8950" max="8950" width="7.28515625" customWidth="1"/>
    <col min="8951" max="8951" width="12.85546875" customWidth="1"/>
    <col min="8952" max="8957" width="8.140625" customWidth="1"/>
    <col min="8958" max="8958" width="7.7109375" customWidth="1"/>
    <col min="8959" max="8961" width="14.140625" customWidth="1"/>
    <col min="9206" max="9206" width="7.28515625" customWidth="1"/>
    <col min="9207" max="9207" width="12.85546875" customWidth="1"/>
    <col min="9208" max="9213" width="8.140625" customWidth="1"/>
    <col min="9214" max="9214" width="7.7109375" customWidth="1"/>
    <col min="9215" max="9217" width="14.140625" customWidth="1"/>
    <col min="9462" max="9462" width="7.28515625" customWidth="1"/>
    <col min="9463" max="9463" width="12.85546875" customWidth="1"/>
    <col min="9464" max="9469" width="8.140625" customWidth="1"/>
    <col min="9470" max="9470" width="7.7109375" customWidth="1"/>
    <col min="9471" max="9473" width="14.140625" customWidth="1"/>
    <col min="9718" max="9718" width="7.28515625" customWidth="1"/>
    <col min="9719" max="9719" width="12.85546875" customWidth="1"/>
    <col min="9720" max="9725" width="8.140625" customWidth="1"/>
    <col min="9726" max="9726" width="7.7109375" customWidth="1"/>
    <col min="9727" max="9729" width="14.140625" customWidth="1"/>
    <col min="9974" max="9974" width="7.28515625" customWidth="1"/>
    <col min="9975" max="9975" width="12.85546875" customWidth="1"/>
    <col min="9976" max="9981" width="8.140625" customWidth="1"/>
    <col min="9982" max="9982" width="7.7109375" customWidth="1"/>
    <col min="9983" max="9985" width="14.140625" customWidth="1"/>
    <col min="10230" max="10230" width="7.28515625" customWidth="1"/>
    <col min="10231" max="10231" width="12.85546875" customWidth="1"/>
    <col min="10232" max="10237" width="8.140625" customWidth="1"/>
    <col min="10238" max="10238" width="7.7109375" customWidth="1"/>
    <col min="10239" max="10241" width="14.140625" customWidth="1"/>
    <col min="10486" max="10486" width="7.28515625" customWidth="1"/>
    <col min="10487" max="10487" width="12.85546875" customWidth="1"/>
    <col min="10488" max="10493" width="8.140625" customWidth="1"/>
    <col min="10494" max="10494" width="7.7109375" customWidth="1"/>
    <col min="10495" max="10497" width="14.140625" customWidth="1"/>
    <col min="10742" max="10742" width="7.28515625" customWidth="1"/>
    <col min="10743" max="10743" width="12.85546875" customWidth="1"/>
    <col min="10744" max="10749" width="8.140625" customWidth="1"/>
    <col min="10750" max="10750" width="7.7109375" customWidth="1"/>
    <col min="10751" max="10753" width="14.140625" customWidth="1"/>
    <col min="10998" max="10998" width="7.28515625" customWidth="1"/>
    <col min="10999" max="10999" width="12.85546875" customWidth="1"/>
    <col min="11000" max="11005" width="8.140625" customWidth="1"/>
    <col min="11006" max="11006" width="7.7109375" customWidth="1"/>
    <col min="11007" max="11009" width="14.140625" customWidth="1"/>
    <col min="11254" max="11254" width="7.28515625" customWidth="1"/>
    <col min="11255" max="11255" width="12.85546875" customWidth="1"/>
    <col min="11256" max="11261" width="8.140625" customWidth="1"/>
    <col min="11262" max="11262" width="7.7109375" customWidth="1"/>
    <col min="11263" max="11265" width="14.140625" customWidth="1"/>
    <col min="11510" max="11510" width="7.28515625" customWidth="1"/>
    <col min="11511" max="11511" width="12.85546875" customWidth="1"/>
    <col min="11512" max="11517" width="8.140625" customWidth="1"/>
    <col min="11518" max="11518" width="7.7109375" customWidth="1"/>
    <col min="11519" max="11521" width="14.140625" customWidth="1"/>
    <col min="11766" max="11766" width="7.28515625" customWidth="1"/>
    <col min="11767" max="11767" width="12.85546875" customWidth="1"/>
    <col min="11768" max="11773" width="8.140625" customWidth="1"/>
    <col min="11774" max="11774" width="7.7109375" customWidth="1"/>
    <col min="11775" max="11777" width="14.140625" customWidth="1"/>
    <col min="12022" max="12022" width="7.28515625" customWidth="1"/>
    <col min="12023" max="12023" width="12.85546875" customWidth="1"/>
    <col min="12024" max="12029" width="8.140625" customWidth="1"/>
    <col min="12030" max="12030" width="7.7109375" customWidth="1"/>
    <col min="12031" max="12033" width="14.140625" customWidth="1"/>
    <col min="12278" max="12278" width="7.28515625" customWidth="1"/>
    <col min="12279" max="12279" width="12.85546875" customWidth="1"/>
    <col min="12280" max="12285" width="8.140625" customWidth="1"/>
    <col min="12286" max="12286" width="7.7109375" customWidth="1"/>
    <col min="12287" max="12289" width="14.140625" customWidth="1"/>
    <col min="12534" max="12534" width="7.28515625" customWidth="1"/>
    <col min="12535" max="12535" width="12.85546875" customWidth="1"/>
    <col min="12536" max="12541" width="8.140625" customWidth="1"/>
    <col min="12542" max="12542" width="7.7109375" customWidth="1"/>
    <col min="12543" max="12545" width="14.140625" customWidth="1"/>
    <col min="12790" max="12790" width="7.28515625" customWidth="1"/>
    <col min="12791" max="12791" width="12.85546875" customWidth="1"/>
    <col min="12792" max="12797" width="8.140625" customWidth="1"/>
    <col min="12798" max="12798" width="7.7109375" customWidth="1"/>
    <col min="12799" max="12801" width="14.140625" customWidth="1"/>
    <col min="13046" max="13046" width="7.28515625" customWidth="1"/>
    <col min="13047" max="13047" width="12.85546875" customWidth="1"/>
    <col min="13048" max="13053" width="8.140625" customWidth="1"/>
    <col min="13054" max="13054" width="7.7109375" customWidth="1"/>
    <col min="13055" max="13057" width="14.140625" customWidth="1"/>
    <col min="13302" max="13302" width="7.28515625" customWidth="1"/>
    <col min="13303" max="13303" width="12.85546875" customWidth="1"/>
    <col min="13304" max="13309" width="8.140625" customWidth="1"/>
    <col min="13310" max="13310" width="7.7109375" customWidth="1"/>
    <col min="13311" max="13313" width="14.140625" customWidth="1"/>
    <col min="13558" max="13558" width="7.28515625" customWidth="1"/>
    <col min="13559" max="13559" width="12.85546875" customWidth="1"/>
    <col min="13560" max="13565" width="8.140625" customWidth="1"/>
    <col min="13566" max="13566" width="7.7109375" customWidth="1"/>
    <col min="13567" max="13569" width="14.140625" customWidth="1"/>
    <col min="13814" max="13814" width="7.28515625" customWidth="1"/>
    <col min="13815" max="13815" width="12.85546875" customWidth="1"/>
    <col min="13816" max="13821" width="8.140625" customWidth="1"/>
    <col min="13822" max="13822" width="7.7109375" customWidth="1"/>
    <col min="13823" max="13825" width="14.140625" customWidth="1"/>
    <col min="14070" max="14070" width="7.28515625" customWidth="1"/>
    <col min="14071" max="14071" width="12.85546875" customWidth="1"/>
    <col min="14072" max="14077" width="8.140625" customWidth="1"/>
    <col min="14078" max="14078" width="7.7109375" customWidth="1"/>
    <col min="14079" max="14081" width="14.140625" customWidth="1"/>
    <col min="14326" max="14326" width="7.28515625" customWidth="1"/>
    <col min="14327" max="14327" width="12.85546875" customWidth="1"/>
    <col min="14328" max="14333" width="8.140625" customWidth="1"/>
    <col min="14334" max="14334" width="7.7109375" customWidth="1"/>
    <col min="14335" max="14337" width="14.140625" customWidth="1"/>
    <col min="14582" max="14582" width="7.28515625" customWidth="1"/>
    <col min="14583" max="14583" width="12.85546875" customWidth="1"/>
    <col min="14584" max="14589" width="8.140625" customWidth="1"/>
    <col min="14590" max="14590" width="7.7109375" customWidth="1"/>
    <col min="14591" max="14593" width="14.140625" customWidth="1"/>
    <col min="14838" max="14838" width="7.28515625" customWidth="1"/>
    <col min="14839" max="14839" width="12.85546875" customWidth="1"/>
    <col min="14840" max="14845" width="8.140625" customWidth="1"/>
    <col min="14846" max="14846" width="7.7109375" customWidth="1"/>
    <col min="14847" max="14849" width="14.140625" customWidth="1"/>
    <col min="15094" max="15094" width="7.28515625" customWidth="1"/>
    <col min="15095" max="15095" width="12.85546875" customWidth="1"/>
    <col min="15096" max="15101" width="8.140625" customWidth="1"/>
    <col min="15102" max="15102" width="7.7109375" customWidth="1"/>
    <col min="15103" max="15105" width="14.140625" customWidth="1"/>
    <col min="15350" max="15350" width="7.28515625" customWidth="1"/>
    <col min="15351" max="15351" width="12.85546875" customWidth="1"/>
    <col min="15352" max="15357" width="8.140625" customWidth="1"/>
    <col min="15358" max="15358" width="7.7109375" customWidth="1"/>
    <col min="15359" max="15361" width="14.140625" customWidth="1"/>
    <col min="15606" max="15606" width="7.28515625" customWidth="1"/>
    <col min="15607" max="15607" width="12.85546875" customWidth="1"/>
    <col min="15608" max="15613" width="8.140625" customWidth="1"/>
    <col min="15614" max="15614" width="7.7109375" customWidth="1"/>
    <col min="15615" max="15617" width="14.140625" customWidth="1"/>
    <col min="15862" max="15862" width="7.28515625" customWidth="1"/>
    <col min="15863" max="15863" width="12.85546875" customWidth="1"/>
    <col min="15864" max="15869" width="8.140625" customWidth="1"/>
    <col min="15870" max="15870" width="7.7109375" customWidth="1"/>
    <col min="15871" max="15873" width="14.140625" customWidth="1"/>
    <col min="16118" max="16118" width="7.28515625" customWidth="1"/>
    <col min="16119" max="16119" width="12.85546875" customWidth="1"/>
    <col min="16120" max="16125" width="8.140625" customWidth="1"/>
    <col min="16126" max="16126" width="7.7109375" customWidth="1"/>
    <col min="16127" max="16129" width="14.140625" customWidth="1"/>
  </cols>
  <sheetData>
    <row r="1" spans="1:14" ht="15" customHeight="1"/>
    <row r="2" spans="1:14" ht="15" customHeight="1"/>
    <row r="3" spans="1:14" ht="15" customHeight="1"/>
    <row r="4" spans="1:14" ht="15" customHeight="1"/>
    <row r="5" spans="1:14" ht="15" customHeight="1">
      <c r="A5" s="743" t="s">
        <v>77</v>
      </c>
      <c r="B5" s="743"/>
      <c r="C5" s="743"/>
      <c r="D5" s="743"/>
      <c r="E5" s="743"/>
      <c r="F5" s="743"/>
      <c r="G5" s="743"/>
      <c r="H5" s="743"/>
      <c r="I5" s="54"/>
    </row>
    <row r="6" spans="1:14" ht="6.75" customHeight="1">
      <c r="A6" s="10"/>
      <c r="B6" s="10"/>
      <c r="C6" s="10"/>
      <c r="D6" s="10"/>
      <c r="E6" s="10"/>
      <c r="F6" s="10"/>
      <c r="G6" s="10"/>
      <c r="H6" s="10"/>
    </row>
    <row r="7" spans="1:14" ht="15" customHeight="1">
      <c r="A7" s="59" t="s">
        <v>461</v>
      </c>
      <c r="B7" s="59" t="s">
        <v>0</v>
      </c>
      <c r="C7" s="55"/>
      <c r="D7" s="55"/>
      <c r="E7" s="55"/>
      <c r="F7" s="55"/>
      <c r="G7" s="55"/>
      <c r="H7" s="10"/>
    </row>
    <row r="8" spans="1:14" ht="15.95" customHeight="1">
      <c r="A8" s="497">
        <v>2012</v>
      </c>
      <c r="B8" s="527">
        <v>303955</v>
      </c>
      <c r="C8" s="56"/>
      <c r="D8" s="56"/>
      <c r="E8" s="56"/>
      <c r="F8" s="56"/>
      <c r="G8" s="56"/>
      <c r="H8" s="10"/>
    </row>
    <row r="9" spans="1:14" ht="15.95" customHeight="1">
      <c r="A9" s="497">
        <v>2013</v>
      </c>
      <c r="B9" s="527">
        <v>303464</v>
      </c>
      <c r="C9" s="57"/>
      <c r="D9" s="56"/>
      <c r="E9" s="56"/>
      <c r="F9" s="56"/>
      <c r="G9" s="56"/>
      <c r="H9" s="10"/>
    </row>
    <row r="10" spans="1:14" ht="15.95" customHeight="1">
      <c r="A10" s="497">
        <v>2014</v>
      </c>
      <c r="B10" s="527">
        <v>301751</v>
      </c>
      <c r="C10" s="57"/>
      <c r="D10" s="56"/>
      <c r="E10" s="56"/>
      <c r="F10" s="56"/>
      <c r="G10" s="56"/>
      <c r="H10" s="10"/>
      <c r="K10" s="27"/>
    </row>
    <row r="11" spans="1:14" ht="15.95" customHeight="1">
      <c r="A11" s="497">
        <v>2015</v>
      </c>
      <c r="B11" s="527">
        <v>305246</v>
      </c>
      <c r="C11" s="57"/>
      <c r="D11" s="56"/>
      <c r="E11" s="56"/>
      <c r="F11" s="56"/>
      <c r="G11" s="56"/>
      <c r="H11" s="10"/>
    </row>
    <row r="12" spans="1:14" ht="15.95" customHeight="1">
      <c r="A12" s="497">
        <v>2016</v>
      </c>
      <c r="B12" s="527">
        <v>307921</v>
      </c>
      <c r="C12" s="57"/>
      <c r="D12" s="56"/>
      <c r="E12" s="56"/>
      <c r="F12" s="56"/>
      <c r="G12" s="56"/>
      <c r="H12" s="10"/>
    </row>
    <row r="13" spans="1:14" ht="15.95" customHeight="1">
      <c r="A13" s="497">
        <v>2017</v>
      </c>
      <c r="B13" s="547">
        <f>G47+G50</f>
        <v>311816</v>
      </c>
      <c r="C13" s="57"/>
      <c r="D13" s="56"/>
      <c r="E13" s="56"/>
      <c r="F13" s="56"/>
      <c r="G13" s="56"/>
      <c r="H13" s="10"/>
    </row>
    <row r="14" spans="1:14" ht="17.25" customHeight="1">
      <c r="A14" s="59" t="s">
        <v>279</v>
      </c>
      <c r="B14" s="548">
        <f>B13/B12-1</f>
        <v>1.2649348371822633E-2</v>
      </c>
      <c r="C14" s="60"/>
      <c r="D14" s="56"/>
      <c r="E14" s="56"/>
      <c r="F14" s="56"/>
      <c r="G14" s="56"/>
      <c r="H14" s="10"/>
      <c r="K14" s="49"/>
    </row>
    <row r="15" spans="1:14" ht="8.25" customHeight="1">
      <c r="A15" s="61"/>
      <c r="B15" s="62">
        <v>1</v>
      </c>
      <c r="C15" s="63">
        <v>2</v>
      </c>
      <c r="D15" s="62">
        <v>3</v>
      </c>
      <c r="E15" s="63">
        <v>4</v>
      </c>
      <c r="F15" s="62">
        <v>5</v>
      </c>
      <c r="G15" s="63">
        <v>6</v>
      </c>
      <c r="H15" s="10"/>
    </row>
    <row r="16" spans="1:14" ht="28.5" customHeight="1">
      <c r="A16" s="59" t="s">
        <v>64</v>
      </c>
      <c r="B16" s="59" t="s">
        <v>3</v>
      </c>
      <c r="C16" s="59" t="s">
        <v>4</v>
      </c>
      <c r="D16" s="59" t="s">
        <v>5</v>
      </c>
      <c r="E16" s="59" t="s">
        <v>6</v>
      </c>
      <c r="F16" s="59" t="s">
        <v>7</v>
      </c>
      <c r="G16" s="59" t="s">
        <v>207</v>
      </c>
      <c r="H16" s="59" t="s">
        <v>65</v>
      </c>
      <c r="I16" s="64" t="s">
        <v>73</v>
      </c>
      <c r="J16" s="64" t="s">
        <v>74</v>
      </c>
      <c r="K16" s="64" t="s">
        <v>75</v>
      </c>
      <c r="M16" s="1" t="s">
        <v>70</v>
      </c>
      <c r="N16" t="s">
        <v>76</v>
      </c>
    </row>
    <row r="17" spans="1:18" ht="14.1" customHeight="1">
      <c r="A17" s="526" t="s">
        <v>9</v>
      </c>
      <c r="B17" s="527">
        <v>4876</v>
      </c>
      <c r="C17" s="527">
        <v>4724</v>
      </c>
      <c r="D17" s="527">
        <v>4702</v>
      </c>
      <c r="E17" s="527">
        <v>4664</v>
      </c>
      <c r="F17" s="527">
        <v>4628</v>
      </c>
      <c r="G17" s="547">
        <f>Matrícula!M14</f>
        <v>4662</v>
      </c>
      <c r="H17" s="549">
        <f>G17/F17-1</f>
        <v>7.3465859982713155E-3</v>
      </c>
      <c r="I17" s="65">
        <f>SLOPE(Tabla1[[#This Row],[2012]:[2017]],$B$15:$G$15)</f>
        <v>-39.885714285714286</v>
      </c>
      <c r="J17" s="65">
        <f>AVERAGE(Tabla1[[#This Row],[2012]:[2017]])</f>
        <v>4709.333333333333</v>
      </c>
      <c r="K17" s="66">
        <f t="shared" ref="K17:K50" si="0">I17/J17</f>
        <v>-8.469503316615435E-3</v>
      </c>
      <c r="L17" s="49"/>
      <c r="M17" s="1">
        <f t="shared" ref="M17:M46" si="1">RANK(H17,$H$17:$H$46)</f>
        <v>14</v>
      </c>
      <c r="N17" s="49">
        <f>Tabla1[[#This Row],[2017]]/$B$13</f>
        <v>1.4951125022449137E-2</v>
      </c>
      <c r="O17" s="49"/>
      <c r="P17" s="49"/>
      <c r="Q17" s="49"/>
      <c r="R17" s="67"/>
    </row>
    <row r="18" spans="1:18" ht="14.1" customHeight="1">
      <c r="A18" s="526" t="s">
        <v>12</v>
      </c>
      <c r="B18" s="527">
        <v>8368</v>
      </c>
      <c r="C18" s="527">
        <v>7923</v>
      </c>
      <c r="D18" s="527">
        <v>8064</v>
      </c>
      <c r="E18" s="527">
        <v>8256</v>
      </c>
      <c r="F18" s="527">
        <v>8090</v>
      </c>
      <c r="G18" s="547">
        <f>Matrícula!M15</f>
        <v>8249</v>
      </c>
      <c r="H18" s="549">
        <f t="shared" ref="H18:H45" si="2">G18/F18-1</f>
        <v>1.9653893695920965E-2</v>
      </c>
      <c r="I18" s="48">
        <f>SLOPE(Tabla1[[#This Row],[2012]:[2017]],$B$15:$G$15)</f>
        <v>2.8</v>
      </c>
      <c r="J18" s="48">
        <f>AVERAGE(Tabla1[[#This Row],[2012]:[2017]])</f>
        <v>8158.333333333333</v>
      </c>
      <c r="K18" s="68">
        <f t="shared" si="0"/>
        <v>3.432073544433095E-4</v>
      </c>
      <c r="L18" s="49"/>
      <c r="M18" s="1">
        <f t="shared" si="1"/>
        <v>10</v>
      </c>
      <c r="N18" s="49">
        <f>Tabla1[[#This Row],[2017]]/$B$13</f>
        <v>2.6454704056238294E-2</v>
      </c>
      <c r="O18" s="49"/>
      <c r="P18" s="49"/>
      <c r="Q18" s="49"/>
      <c r="R18" s="67"/>
    </row>
    <row r="19" spans="1:18" ht="14.1" customHeight="1">
      <c r="A19" s="526" t="s">
        <v>13</v>
      </c>
      <c r="B19" s="527">
        <v>1902</v>
      </c>
      <c r="C19" s="527">
        <v>2058</v>
      </c>
      <c r="D19" s="527">
        <v>1962</v>
      </c>
      <c r="E19" s="527">
        <v>1875</v>
      </c>
      <c r="F19" s="527">
        <v>1878</v>
      </c>
      <c r="G19" s="547">
        <f>Matrícula!M16</f>
        <v>1664</v>
      </c>
      <c r="H19" s="549">
        <f t="shared" si="2"/>
        <v>-0.11395101171458999</v>
      </c>
      <c r="I19" s="48">
        <f>SLOPE(Tabla1[[#This Row],[2012]:[2017]],$B$15:$G$15)</f>
        <v>-51.914285714285711</v>
      </c>
      <c r="J19" s="48">
        <f>AVERAGE(Tabla1[[#This Row],[2012]:[2017]])</f>
        <v>1889.8333333333333</v>
      </c>
      <c r="K19" s="68">
        <f t="shared" si="0"/>
        <v>-2.7470298464213273E-2</v>
      </c>
      <c r="L19" s="49"/>
      <c r="M19" s="1">
        <f t="shared" si="1"/>
        <v>30</v>
      </c>
      <c r="N19" s="49">
        <f>Tabla1[[#This Row],[2017]]/$B$13</f>
        <v>5.336480488493214E-3</v>
      </c>
      <c r="O19" s="49"/>
      <c r="P19" s="49"/>
      <c r="Q19" s="49"/>
      <c r="R19" s="67"/>
    </row>
    <row r="20" spans="1:18" ht="14.1" customHeight="1">
      <c r="A20" s="526" t="s">
        <v>14</v>
      </c>
      <c r="B20" s="527">
        <v>1864</v>
      </c>
      <c r="C20" s="527">
        <v>1930</v>
      </c>
      <c r="D20" s="527">
        <v>1918</v>
      </c>
      <c r="E20" s="527">
        <v>1890</v>
      </c>
      <c r="F20" s="527">
        <v>1835</v>
      </c>
      <c r="G20" s="547">
        <f>Matrícula!M17</f>
        <v>1809</v>
      </c>
      <c r="H20" s="549">
        <f t="shared" si="2"/>
        <v>-1.416893732970026E-2</v>
      </c>
      <c r="I20" s="48">
        <f>SLOPE(Tabla1[[#This Row],[2012]:[2017]],$B$15:$G$15)</f>
        <v>-16.8</v>
      </c>
      <c r="J20" s="48">
        <f>AVERAGE(Tabla1[[#This Row],[2012]:[2017]])</f>
        <v>1874.3333333333333</v>
      </c>
      <c r="K20" s="68">
        <f t="shared" si="0"/>
        <v>-8.9631869109016542E-3</v>
      </c>
      <c r="L20" s="49"/>
      <c r="M20" s="1">
        <f t="shared" si="1"/>
        <v>20</v>
      </c>
      <c r="N20" s="49">
        <f>Tabla1[[#This Row],[2017]]/$B$13</f>
        <v>5.8014983195217688E-3</v>
      </c>
      <c r="O20" s="49"/>
      <c r="P20" s="49"/>
      <c r="Q20" s="49"/>
      <c r="R20" s="67"/>
    </row>
    <row r="21" spans="1:18" ht="14.1" customHeight="1">
      <c r="A21" s="526" t="s">
        <v>15</v>
      </c>
      <c r="B21" s="527">
        <v>7730</v>
      </c>
      <c r="C21" s="527">
        <v>7916</v>
      </c>
      <c r="D21" s="527">
        <v>7561</v>
      </c>
      <c r="E21" s="527">
        <v>7432</v>
      </c>
      <c r="F21" s="527">
        <v>7553</v>
      </c>
      <c r="G21" s="547">
        <f>Matrícula!M20</f>
        <v>7408</v>
      </c>
      <c r="H21" s="549">
        <f t="shared" si="2"/>
        <v>-1.919766980007942E-2</v>
      </c>
      <c r="I21" s="48">
        <f>SLOPE(Tabla1[[#This Row],[2012]:[2017]],$B$15:$G$15)</f>
        <v>-80.8</v>
      </c>
      <c r="J21" s="48">
        <f>AVERAGE(Tabla1[[#This Row],[2012]:[2017]])</f>
        <v>7600</v>
      </c>
      <c r="K21" s="68">
        <f t="shared" si="0"/>
        <v>-1.0631578947368421E-2</v>
      </c>
      <c r="L21" s="49"/>
      <c r="M21" s="1">
        <f t="shared" si="1"/>
        <v>22</v>
      </c>
      <c r="N21" s="49">
        <f>Tabla1[[#This Row],[2017]]/$B$13</f>
        <v>2.3757600636272674E-2</v>
      </c>
      <c r="O21" s="49"/>
      <c r="P21" s="49"/>
      <c r="Q21" s="49"/>
      <c r="R21" s="67"/>
    </row>
    <row r="22" spans="1:18" ht="14.1" customHeight="1">
      <c r="A22" s="526" t="s">
        <v>16</v>
      </c>
      <c r="B22" s="527">
        <v>9183</v>
      </c>
      <c r="C22" s="527">
        <v>9072</v>
      </c>
      <c r="D22" s="527">
        <v>9728</v>
      </c>
      <c r="E22" s="527">
        <v>9712</v>
      </c>
      <c r="F22" s="527">
        <v>9095</v>
      </c>
      <c r="G22" s="547">
        <f>Matrícula!M21</f>
        <v>9203</v>
      </c>
      <c r="H22" s="549">
        <f t="shared" si="2"/>
        <v>1.1874656404617934E-2</v>
      </c>
      <c r="I22" s="48">
        <f>SLOPE(Tabla1[[#This Row],[2012]:[2017]],$B$15:$G$15)</f>
        <v>4.371428571428571</v>
      </c>
      <c r="J22" s="48">
        <f>AVERAGE(Tabla1[[#This Row],[2012]:[2017]])</f>
        <v>9332.1666666666661</v>
      </c>
      <c r="K22" s="68">
        <f t="shared" si="0"/>
        <v>4.6842590017629756E-4</v>
      </c>
      <c r="L22" s="49"/>
      <c r="M22" s="1">
        <f t="shared" si="1"/>
        <v>12</v>
      </c>
      <c r="N22" s="49">
        <f>Tabla1[[#This Row],[2017]]/$B$13</f>
        <v>2.9514200682453754E-2</v>
      </c>
      <c r="O22" s="49"/>
      <c r="P22" s="49"/>
      <c r="Q22" s="49"/>
      <c r="R22" s="67"/>
    </row>
    <row r="23" spans="1:18" ht="14.1" customHeight="1">
      <c r="A23" s="526" t="s">
        <v>17</v>
      </c>
      <c r="B23" s="527">
        <v>8071</v>
      </c>
      <c r="C23" s="527">
        <v>7891</v>
      </c>
      <c r="D23" s="527">
        <v>7918</v>
      </c>
      <c r="E23" s="527">
        <v>8924</v>
      </c>
      <c r="F23" s="527">
        <v>9358</v>
      </c>
      <c r="G23" s="547">
        <f>Matrícula!M18</f>
        <v>10066</v>
      </c>
      <c r="H23" s="549">
        <f t="shared" si="2"/>
        <v>7.5657191707629856E-2</v>
      </c>
      <c r="I23" s="48">
        <f>SLOPE(Tabla1[[#This Row],[2012]:[2017]],$B$15:$G$15)</f>
        <v>439.48571428571427</v>
      </c>
      <c r="J23" s="48">
        <f>AVERAGE(Tabla1[[#This Row],[2012]:[2017]])</f>
        <v>8704.6666666666661</v>
      </c>
      <c r="K23" s="68">
        <f t="shared" si="0"/>
        <v>5.0488517379840045E-2</v>
      </c>
      <c r="L23" s="49"/>
      <c r="M23" s="1">
        <f t="shared" si="1"/>
        <v>2</v>
      </c>
      <c r="N23" s="49">
        <f>Tabla1[[#This Row],[2017]]/$B$13</f>
        <v>3.2281858531954741E-2</v>
      </c>
      <c r="O23" s="49"/>
      <c r="P23" s="49"/>
      <c r="Q23" s="49"/>
      <c r="R23" s="67"/>
    </row>
    <row r="24" spans="1:18" ht="14.1" customHeight="1">
      <c r="A24" s="526" t="s">
        <v>18</v>
      </c>
      <c r="B24" s="527">
        <v>1864</v>
      </c>
      <c r="C24" s="527">
        <v>1883</v>
      </c>
      <c r="D24" s="527">
        <v>1906</v>
      </c>
      <c r="E24" s="527">
        <v>1904</v>
      </c>
      <c r="F24" s="527">
        <v>1986</v>
      </c>
      <c r="G24" s="547">
        <f>Matrícula!M19</f>
        <v>1866</v>
      </c>
      <c r="H24" s="549">
        <f t="shared" si="2"/>
        <v>-6.0422960725075581E-2</v>
      </c>
      <c r="I24" s="69">
        <f>SLOPE(Tabla1[[#This Row],[2012]:[2017]],$B$15:$G$15)</f>
        <v>9.0571428571428569</v>
      </c>
      <c r="J24" s="69">
        <f>AVERAGE(Tabla1[[#This Row],[2012]:[2017]])</f>
        <v>1901.5</v>
      </c>
      <c r="K24" s="70">
        <f t="shared" si="0"/>
        <v>4.7631569062018706E-3</v>
      </c>
      <c r="L24" s="49"/>
      <c r="M24" s="1">
        <f t="shared" si="1"/>
        <v>29</v>
      </c>
      <c r="N24" s="49">
        <f>Tabla1[[#This Row],[2017]]/$B$13</f>
        <v>5.9842984324088569E-3</v>
      </c>
      <c r="O24" s="49"/>
      <c r="P24" s="49"/>
      <c r="Q24" s="49"/>
      <c r="R24" s="67"/>
    </row>
    <row r="25" spans="1:18" ht="14.1" customHeight="1">
      <c r="A25" s="526" t="s">
        <v>19</v>
      </c>
      <c r="B25" s="527">
        <v>2386</v>
      </c>
      <c r="C25" s="527">
        <v>2413</v>
      </c>
      <c r="D25" s="527">
        <v>2483</v>
      </c>
      <c r="E25" s="527">
        <v>2338</v>
      </c>
      <c r="F25" s="527">
        <v>2142</v>
      </c>
      <c r="G25" s="547">
        <f>Matrícula!M22</f>
        <v>2067</v>
      </c>
      <c r="H25" s="549">
        <f t="shared" si="2"/>
        <v>-3.5014005602240883E-2</v>
      </c>
      <c r="I25" s="48">
        <f>SLOPE(Tabla1[[#This Row],[2012]:[2017]],$B$15:$G$15)</f>
        <v>-72.942857142857136</v>
      </c>
      <c r="J25" s="48">
        <f>AVERAGE(Tabla1[[#This Row],[2012]:[2017]])</f>
        <v>2304.8333333333335</v>
      </c>
      <c r="K25" s="68">
        <f t="shared" si="0"/>
        <v>-3.1647779510965562E-2</v>
      </c>
      <c r="M25" s="1">
        <f t="shared" si="1"/>
        <v>26</v>
      </c>
      <c r="N25" s="49">
        <f>Tabla1[[#This Row],[2017]]/$B$13</f>
        <v>6.6289093568001646E-3</v>
      </c>
      <c r="O25" s="49"/>
      <c r="P25" s="49"/>
      <c r="Q25" s="49"/>
      <c r="R25" s="67"/>
    </row>
    <row r="26" spans="1:18" ht="14.1" customHeight="1">
      <c r="A26" s="526" t="s">
        <v>20</v>
      </c>
      <c r="B26" s="527">
        <v>16619</v>
      </c>
      <c r="C26" s="527">
        <v>18280</v>
      </c>
      <c r="D26" s="527">
        <v>17733</v>
      </c>
      <c r="E26" s="527">
        <v>17490</v>
      </c>
      <c r="F26" s="527">
        <v>17266</v>
      </c>
      <c r="G26" s="547">
        <f>Matrícula!M23</f>
        <v>18067</v>
      </c>
      <c r="H26" s="549">
        <f t="shared" si="2"/>
        <v>4.6391752577319645E-2</v>
      </c>
      <c r="I26" s="69">
        <f>SLOPE(Tabla1[[#This Row],[2012]:[2017]],$B$15:$G$15)</f>
        <v>113</v>
      </c>
      <c r="J26" s="69">
        <f>AVERAGE(Tabla1[[#This Row],[2012]:[2017]])</f>
        <v>17575.833333333332</v>
      </c>
      <c r="K26" s="70">
        <f t="shared" si="0"/>
        <v>6.429282632402447E-3</v>
      </c>
      <c r="M26" s="1">
        <f t="shared" si="1"/>
        <v>7</v>
      </c>
      <c r="N26" s="49">
        <f>Tabla1[[#This Row],[2017]]/$B$13</f>
        <v>5.7941221746157991E-2</v>
      </c>
      <c r="O26" s="49"/>
      <c r="P26" s="49"/>
      <c r="Q26" s="49"/>
      <c r="R26" s="67"/>
    </row>
    <row r="27" spans="1:18" ht="14.1" customHeight="1">
      <c r="A27" s="526" t="s">
        <v>21</v>
      </c>
      <c r="B27" s="527">
        <v>7047</v>
      </c>
      <c r="C27" s="527">
        <v>6996</v>
      </c>
      <c r="D27" s="527">
        <v>6743</v>
      </c>
      <c r="E27" s="527">
        <v>6612</v>
      </c>
      <c r="F27" s="527">
        <v>6290</v>
      </c>
      <c r="G27" s="547">
        <f>Matrícula!M24</f>
        <v>6152</v>
      </c>
      <c r="H27" s="549">
        <f t="shared" si="2"/>
        <v>-2.1939586645469022E-2</v>
      </c>
      <c r="I27" s="48">
        <f>SLOPE(Tabla1[[#This Row],[2012]:[2017]],$B$15:$G$15)</f>
        <v>-192.11428571428573</v>
      </c>
      <c r="J27" s="48">
        <f>AVERAGE(Tabla1[[#This Row],[2012]:[2017]])</f>
        <v>6640</v>
      </c>
      <c r="K27" s="68">
        <f t="shared" si="0"/>
        <v>-2.8932874354561103E-2</v>
      </c>
      <c r="M27" s="1">
        <f t="shared" si="1"/>
        <v>24</v>
      </c>
      <c r="N27" s="49">
        <f>Tabla1[[#This Row],[2017]]/$B$13</f>
        <v>1.9729584113708083E-2</v>
      </c>
      <c r="O27" s="49"/>
      <c r="P27" s="49"/>
      <c r="Q27" s="49"/>
      <c r="R27" s="67"/>
    </row>
    <row r="28" spans="1:18" ht="14.1" customHeight="1">
      <c r="A28" s="526" t="s">
        <v>22</v>
      </c>
      <c r="B28" s="527">
        <v>3690</v>
      </c>
      <c r="C28" s="527">
        <v>3924</v>
      </c>
      <c r="D28" s="527">
        <v>3498</v>
      </c>
      <c r="E28" s="527">
        <v>3713</v>
      </c>
      <c r="F28" s="527">
        <v>3715</v>
      </c>
      <c r="G28" s="547">
        <f>Matrícula!M25</f>
        <v>3648</v>
      </c>
      <c r="H28" s="549">
        <f t="shared" si="2"/>
        <v>-1.8034993270524935E-2</v>
      </c>
      <c r="I28" s="48">
        <f>SLOPE(Tabla1[[#This Row],[2012]:[2017]],$B$15:$G$15)</f>
        <v>-17.771428571428572</v>
      </c>
      <c r="J28" s="48">
        <f>AVERAGE(Tabla1[[#This Row],[2012]:[2017]])</f>
        <v>3698</v>
      </c>
      <c r="K28" s="68">
        <f t="shared" si="0"/>
        <v>-4.80568647145175E-3</v>
      </c>
      <c r="M28" s="1">
        <f t="shared" si="1"/>
        <v>21</v>
      </c>
      <c r="N28" s="49">
        <f>Tabla1[[#This Row],[2017]]/$B$13</f>
        <v>1.1699207224773585E-2</v>
      </c>
      <c r="O28" s="49"/>
      <c r="P28" s="49"/>
      <c r="Q28" s="49"/>
      <c r="R28" s="67"/>
    </row>
    <row r="29" spans="1:18" ht="14.1" customHeight="1">
      <c r="A29" s="526" t="s">
        <v>23</v>
      </c>
      <c r="B29" s="527">
        <v>15407</v>
      </c>
      <c r="C29" s="527">
        <v>14705</v>
      </c>
      <c r="D29" s="527">
        <v>14848</v>
      </c>
      <c r="E29" s="527">
        <v>14614</v>
      </c>
      <c r="F29" s="527">
        <v>14712</v>
      </c>
      <c r="G29" s="547">
        <f>Matrícula!M26</f>
        <v>14856</v>
      </c>
      <c r="H29" s="549">
        <f t="shared" si="2"/>
        <v>9.7879282218598096E-3</v>
      </c>
      <c r="I29" s="48">
        <f>SLOPE(Tabla1[[#This Row],[2012]:[2017]],$B$15:$G$15)</f>
        <v>-84.8</v>
      </c>
      <c r="J29" s="48">
        <f>AVERAGE(Tabla1[[#This Row],[2012]:[2017]])</f>
        <v>14857</v>
      </c>
      <c r="K29" s="68">
        <f t="shared" si="0"/>
        <v>-5.7077471898768252E-3</v>
      </c>
      <c r="M29" s="1">
        <f t="shared" si="1"/>
        <v>13</v>
      </c>
      <c r="N29" s="49">
        <f>Tabla1[[#This Row],[2017]]/$B$13</f>
        <v>4.7643482053518739E-2</v>
      </c>
      <c r="O29" s="49"/>
      <c r="P29" s="49"/>
      <c r="Q29" s="49"/>
      <c r="R29" s="67"/>
    </row>
    <row r="30" spans="1:18" ht="14.1" customHeight="1">
      <c r="A30" s="526" t="s">
        <v>24</v>
      </c>
      <c r="B30" s="527">
        <v>48217</v>
      </c>
      <c r="C30" s="527">
        <v>47473</v>
      </c>
      <c r="D30" s="527">
        <v>46706</v>
      </c>
      <c r="E30" s="527">
        <v>47574</v>
      </c>
      <c r="F30" s="527">
        <v>48274</v>
      </c>
      <c r="G30" s="547">
        <f>Matrícula!M27</f>
        <v>48591</v>
      </c>
      <c r="H30" s="549">
        <f t="shared" si="2"/>
        <v>6.5666818577287955E-3</v>
      </c>
      <c r="I30" s="48">
        <f>SLOPE(Tabla1[[#This Row],[2012]:[2017]],$B$15:$G$15)</f>
        <v>146.88571428571427</v>
      </c>
      <c r="J30" s="48">
        <f>AVERAGE(Tabla1[[#This Row],[2012]:[2017]])</f>
        <v>47805.833333333336</v>
      </c>
      <c r="K30" s="68">
        <f t="shared" si="0"/>
        <v>3.0725479307416653E-3</v>
      </c>
      <c r="M30" s="1">
        <f t="shared" si="1"/>
        <v>15</v>
      </c>
      <c r="N30" s="49">
        <f>Tabla1[[#This Row],[2017]]/$B$13</f>
        <v>0.15583228570695537</v>
      </c>
      <c r="O30" s="49"/>
      <c r="P30" s="49"/>
      <c r="Q30" s="49"/>
      <c r="R30" s="67"/>
    </row>
    <row r="31" spans="1:18" ht="14.1" customHeight="1">
      <c r="A31" s="526" t="s">
        <v>25</v>
      </c>
      <c r="B31" s="527">
        <v>12293</v>
      </c>
      <c r="C31" s="527">
        <v>11807</v>
      </c>
      <c r="D31" s="527">
        <v>11679</v>
      </c>
      <c r="E31" s="527">
        <v>11182</v>
      </c>
      <c r="F31" s="527">
        <v>11186</v>
      </c>
      <c r="G31" s="547">
        <f>Matrícula!M28</f>
        <v>11181</v>
      </c>
      <c r="H31" s="549">
        <f t="shared" si="2"/>
        <v>-4.4698730556047561E-4</v>
      </c>
      <c r="I31" s="48">
        <f>SLOPE(Tabla1[[#This Row],[2012]:[2017]],$B$15:$G$15)</f>
        <v>-226.28571428571428</v>
      </c>
      <c r="J31" s="48">
        <f>AVERAGE(Tabla1[[#This Row],[2012]:[2017]])</f>
        <v>11554.666666666666</v>
      </c>
      <c r="K31" s="68">
        <f t="shared" si="0"/>
        <v>-1.9583924038112821E-2</v>
      </c>
      <c r="M31" s="1">
        <f t="shared" si="1"/>
        <v>17</v>
      </c>
      <c r="N31" s="49">
        <f>Tabla1[[#This Row],[2017]]/$B$13</f>
        <v>3.5857685301588116E-2</v>
      </c>
      <c r="O31" s="49"/>
      <c r="P31" s="49"/>
      <c r="Q31" s="49"/>
      <c r="R31" s="67"/>
    </row>
    <row r="32" spans="1:18" ht="14.1" customHeight="1">
      <c r="A32" s="526" t="s">
        <v>26</v>
      </c>
      <c r="B32" s="527">
        <v>5012</v>
      </c>
      <c r="C32" s="527">
        <v>4693</v>
      </c>
      <c r="D32" s="527">
        <v>4787</v>
      </c>
      <c r="E32" s="527">
        <v>4599</v>
      </c>
      <c r="F32" s="527">
        <v>4719</v>
      </c>
      <c r="G32" s="547">
        <f>Matrícula!M29</f>
        <v>4697</v>
      </c>
      <c r="H32" s="549">
        <f t="shared" si="2"/>
        <v>-4.6620046620046152E-3</v>
      </c>
      <c r="I32" s="48">
        <f>SLOPE(Tabla1[[#This Row],[2012]:[2017]],$B$15:$G$15)</f>
        <v>-48.142857142857146</v>
      </c>
      <c r="J32" s="48">
        <f>AVERAGE(Tabla1[[#This Row],[2012]:[2017]])</f>
        <v>4751.166666666667</v>
      </c>
      <c r="K32" s="68">
        <f t="shared" si="0"/>
        <v>-1.0132849575793414E-2</v>
      </c>
      <c r="M32" s="1">
        <f t="shared" si="1"/>
        <v>18</v>
      </c>
      <c r="N32" s="49">
        <f>Tabla1[[#This Row],[2017]]/$B$13</f>
        <v>1.5063370705800857E-2</v>
      </c>
      <c r="O32" s="49"/>
      <c r="P32" s="49"/>
      <c r="Q32" s="49"/>
      <c r="R32" s="67"/>
    </row>
    <row r="33" spans="1:18" ht="14.1" customHeight="1">
      <c r="A33" s="526" t="s">
        <v>27</v>
      </c>
      <c r="B33" s="527">
        <v>3043</v>
      </c>
      <c r="C33" s="527">
        <v>3037</v>
      </c>
      <c r="D33" s="527">
        <v>2901</v>
      </c>
      <c r="E33" s="527">
        <v>3019</v>
      </c>
      <c r="F33" s="527">
        <v>3195</v>
      </c>
      <c r="G33" s="547">
        <f>Matrícula!M30</f>
        <v>3065</v>
      </c>
      <c r="H33" s="549">
        <f t="shared" si="2"/>
        <v>-4.0688575899843538E-2</v>
      </c>
      <c r="I33" s="48">
        <f>SLOPE(Tabla1[[#This Row],[2012]:[2017]],$B$15:$G$15)</f>
        <v>20.057142857142857</v>
      </c>
      <c r="J33" s="48">
        <f>AVERAGE(Tabla1[[#This Row],[2012]:[2017]])</f>
        <v>3043.3333333333335</v>
      </c>
      <c r="K33" s="68">
        <f t="shared" si="0"/>
        <v>6.5905179158191199E-3</v>
      </c>
      <c r="M33" s="1">
        <f t="shared" si="1"/>
        <v>28</v>
      </c>
      <c r="N33" s="49">
        <f>Tabla1[[#This Row],[2017]]/$B$13</f>
        <v>9.8295148420863582E-3</v>
      </c>
      <c r="O33" s="49"/>
      <c r="P33" s="49"/>
      <c r="Q33" s="49"/>
      <c r="R33" s="67"/>
    </row>
    <row r="34" spans="1:18" ht="14.1" customHeight="1">
      <c r="A34" s="526" t="s">
        <v>28</v>
      </c>
      <c r="B34" s="527">
        <v>16396</v>
      </c>
      <c r="C34" s="527">
        <v>17191</v>
      </c>
      <c r="D34" s="527">
        <v>17771</v>
      </c>
      <c r="E34" s="527">
        <v>18667</v>
      </c>
      <c r="F34" s="527">
        <v>20067</v>
      </c>
      <c r="G34" s="547">
        <f>Matrícula!M31</f>
        <v>21351</v>
      </c>
      <c r="H34" s="549">
        <f t="shared" si="2"/>
        <v>6.3985648078935586E-2</v>
      </c>
      <c r="I34" s="48">
        <f>SLOPE(Tabla1[[#This Row],[2012]:[2017]],$B$15:$G$15)</f>
        <v>979.97142857142853</v>
      </c>
      <c r="J34" s="48">
        <f>AVERAGE(Tabla1[[#This Row],[2012]:[2017]])</f>
        <v>18573.833333333332</v>
      </c>
      <c r="K34" s="68">
        <f t="shared" si="0"/>
        <v>5.2760860452684973E-2</v>
      </c>
      <c r="M34" s="1">
        <f t="shared" si="1"/>
        <v>4</v>
      </c>
      <c r="N34" s="49">
        <f>Tabla1[[#This Row],[2017]]/$B$13</f>
        <v>6.8473073864073683E-2</v>
      </c>
      <c r="O34" s="49"/>
      <c r="P34" s="49"/>
      <c r="Q34" s="49"/>
      <c r="R34" s="67"/>
    </row>
    <row r="35" spans="1:18" ht="14.1" customHeight="1">
      <c r="A35" s="526" t="s">
        <v>29</v>
      </c>
      <c r="B35" s="527">
        <v>7539</v>
      </c>
      <c r="C35" s="527">
        <v>7277</v>
      </c>
      <c r="D35" s="527">
        <v>7170</v>
      </c>
      <c r="E35" s="527">
        <v>7128</v>
      </c>
      <c r="F35" s="527">
        <v>7260</v>
      </c>
      <c r="G35" s="547">
        <f>Matrícula!M32</f>
        <v>7439</v>
      </c>
      <c r="H35" s="549">
        <f t="shared" si="2"/>
        <v>2.4655647382920032E-2</v>
      </c>
      <c r="I35" s="48">
        <f>SLOPE(Tabla1[[#This Row],[2012]:[2017]],$B$15:$G$15)</f>
        <v>-16.942857142857143</v>
      </c>
      <c r="J35" s="48">
        <f>AVERAGE(Tabla1[[#This Row],[2012]:[2017]])</f>
        <v>7302.166666666667</v>
      </c>
      <c r="K35" s="68">
        <f t="shared" si="0"/>
        <v>-2.3202506757615971E-3</v>
      </c>
      <c r="M35" s="1">
        <f t="shared" si="1"/>
        <v>9</v>
      </c>
      <c r="N35" s="49">
        <f>Tabla1[[#This Row],[2017]]/$B$13</f>
        <v>2.3857018241527056E-2</v>
      </c>
      <c r="O35" s="49"/>
      <c r="P35" s="49"/>
      <c r="Q35" s="49"/>
      <c r="R35" s="67"/>
    </row>
    <row r="36" spans="1:18" ht="14.1" customHeight="1">
      <c r="A36" s="526" t="s">
        <v>30</v>
      </c>
      <c r="B36" s="527">
        <v>3014</v>
      </c>
      <c r="C36" s="527">
        <v>3224</v>
      </c>
      <c r="D36" s="527">
        <v>3442</v>
      </c>
      <c r="E36" s="527">
        <v>3482</v>
      </c>
      <c r="F36" s="527">
        <v>3418</v>
      </c>
      <c r="G36" s="547">
        <f>Matrícula!M33</f>
        <v>3418</v>
      </c>
      <c r="H36" s="549">
        <f t="shared" si="2"/>
        <v>0</v>
      </c>
      <c r="I36" s="48">
        <f>SLOPE(Tabla1[[#This Row],[2012]:[2017]],$B$15:$G$15)</f>
        <v>75.48571428571428</v>
      </c>
      <c r="J36" s="48">
        <f>AVERAGE(Tabla1[[#This Row],[2012]:[2017]])</f>
        <v>3333</v>
      </c>
      <c r="K36" s="68">
        <f t="shared" si="0"/>
        <v>2.2647979083622646E-2</v>
      </c>
      <c r="M36" s="1">
        <f t="shared" si="1"/>
        <v>16</v>
      </c>
      <c r="N36" s="49">
        <f>Tabla1[[#This Row],[2017]]/$B$13</f>
        <v>1.0961592734176566E-2</v>
      </c>
      <c r="O36" s="49"/>
      <c r="P36" s="49"/>
      <c r="Q36" s="49"/>
      <c r="R36" s="67"/>
    </row>
    <row r="37" spans="1:18" ht="14.1" customHeight="1">
      <c r="A37" s="526" t="s">
        <v>31</v>
      </c>
      <c r="B37" s="527">
        <v>8685</v>
      </c>
      <c r="C37" s="527">
        <v>8835</v>
      </c>
      <c r="D37" s="527">
        <v>8119</v>
      </c>
      <c r="E37" s="527">
        <v>8052</v>
      </c>
      <c r="F37" s="527">
        <v>8129</v>
      </c>
      <c r="G37" s="547">
        <f>Matrícula!M34</f>
        <v>8622</v>
      </c>
      <c r="H37" s="549">
        <f t="shared" si="2"/>
        <v>6.0647066059785981E-2</v>
      </c>
      <c r="I37" s="48">
        <f>SLOPE(Tabla1[[#This Row],[2012]:[2017]],$B$15:$G$15)</f>
        <v>-71.428571428571431</v>
      </c>
      <c r="J37" s="48">
        <f>AVERAGE(Tabla1[[#This Row],[2012]:[2017]])</f>
        <v>8407</v>
      </c>
      <c r="K37" s="68">
        <f t="shared" si="0"/>
        <v>-8.4963210929667448E-3</v>
      </c>
      <c r="M37" s="1">
        <f t="shared" si="1"/>
        <v>6</v>
      </c>
      <c r="N37" s="49">
        <f>Tabla1[[#This Row],[2017]]/$B$13</f>
        <v>2.76509223388152E-2</v>
      </c>
      <c r="O37" s="49"/>
      <c r="P37" s="49"/>
      <c r="Q37" s="49"/>
      <c r="R37" s="67"/>
    </row>
    <row r="38" spans="1:18" ht="14.1" customHeight="1">
      <c r="A38" s="526" t="s">
        <v>32</v>
      </c>
      <c r="B38" s="527">
        <v>5478</v>
      </c>
      <c r="C38" s="527">
        <v>5373</v>
      </c>
      <c r="D38" s="527">
        <v>5248</v>
      </c>
      <c r="E38" s="527">
        <v>5220</v>
      </c>
      <c r="F38" s="527">
        <v>5400</v>
      </c>
      <c r="G38" s="547">
        <f>Matrícula!M35</f>
        <v>5729</v>
      </c>
      <c r="H38" s="549">
        <f t="shared" si="2"/>
        <v>6.0925925925925828E-2</v>
      </c>
      <c r="I38" s="48">
        <f>SLOPE(Tabla1[[#This Row],[2012]:[2017]],$B$15:$G$15)</f>
        <v>37.371428571428574</v>
      </c>
      <c r="J38" s="48">
        <f>AVERAGE(Tabla1[[#This Row],[2012]:[2017]])</f>
        <v>5408</v>
      </c>
      <c r="K38" s="68">
        <f t="shared" si="0"/>
        <v>6.9103972950126796E-3</v>
      </c>
      <c r="M38" s="1">
        <f t="shared" si="1"/>
        <v>5</v>
      </c>
      <c r="N38" s="49">
        <f>Tabla1[[#This Row],[2017]]/$B$13</f>
        <v>1.8373014854914438E-2</v>
      </c>
      <c r="O38" s="49"/>
      <c r="P38" s="49"/>
      <c r="Q38" s="49"/>
      <c r="R38" s="67"/>
    </row>
    <row r="39" spans="1:18" ht="14.1" customHeight="1">
      <c r="A39" s="526" t="s">
        <v>33</v>
      </c>
      <c r="B39" s="527">
        <v>9564</v>
      </c>
      <c r="C39" s="527">
        <v>9306</v>
      </c>
      <c r="D39" s="527">
        <v>8710</v>
      </c>
      <c r="E39" s="527">
        <v>8506</v>
      </c>
      <c r="F39" s="527">
        <v>7854</v>
      </c>
      <c r="G39" s="547">
        <f>Matrícula!M36</f>
        <v>8577</v>
      </c>
      <c r="H39" s="549">
        <f t="shared" si="2"/>
        <v>9.2055003819709658E-2</v>
      </c>
      <c r="I39" s="48">
        <f>SLOPE(Tabla1[[#This Row],[2012]:[2017]],$B$15:$G$15)</f>
        <v>-271.28571428571428</v>
      </c>
      <c r="J39" s="48">
        <f>AVERAGE(Tabla1[[#This Row],[2012]:[2017]])</f>
        <v>8752.8333333333339</v>
      </c>
      <c r="K39" s="68">
        <f t="shared" si="0"/>
        <v>-3.0994045465549926E-2</v>
      </c>
      <c r="M39" s="1">
        <f t="shared" si="1"/>
        <v>1</v>
      </c>
      <c r="N39" s="49">
        <f>Tabla1[[#This Row],[2017]]/$B$13</f>
        <v>2.7506606460220129E-2</v>
      </c>
      <c r="O39" s="49"/>
      <c r="P39" s="49"/>
      <c r="Q39" s="49"/>
      <c r="R39" s="67"/>
    </row>
    <row r="40" spans="1:18" ht="14.1" customHeight="1">
      <c r="A40" s="526" t="s">
        <v>34</v>
      </c>
      <c r="B40" s="527">
        <v>12561</v>
      </c>
      <c r="C40" s="527">
        <v>12900</v>
      </c>
      <c r="D40" s="527">
        <v>13206</v>
      </c>
      <c r="E40" s="527">
        <v>14044</v>
      </c>
      <c r="F40" s="527">
        <v>15385</v>
      </c>
      <c r="G40" s="547">
        <f>Matrícula!M37</f>
        <v>15277</v>
      </c>
      <c r="H40" s="549">
        <f t="shared" si="2"/>
        <v>-7.0198245043874286E-3</v>
      </c>
      <c r="I40" s="48">
        <f>SLOPE(Tabla1[[#This Row],[2012]:[2017]],$B$15:$G$15)</f>
        <v>624.94285714285718</v>
      </c>
      <c r="J40" s="48">
        <f>AVERAGE(Tabla1[[#This Row],[2012]:[2017]])</f>
        <v>13895.5</v>
      </c>
      <c r="K40" s="68">
        <f t="shared" si="0"/>
        <v>4.4974477862823013E-2</v>
      </c>
      <c r="M40" s="1">
        <f t="shared" si="1"/>
        <v>19</v>
      </c>
      <c r="N40" s="49">
        <f>Tabla1[[#This Row],[2017]]/$B$13</f>
        <v>4.8993637273263717E-2</v>
      </c>
      <c r="O40" s="49"/>
      <c r="P40" s="49"/>
      <c r="Q40" s="49"/>
      <c r="R40" s="67"/>
    </row>
    <row r="41" spans="1:18" ht="14.1" customHeight="1">
      <c r="A41" s="526" t="s">
        <v>35</v>
      </c>
      <c r="B41" s="527">
        <v>5305</v>
      </c>
      <c r="C41" s="527">
        <v>5452</v>
      </c>
      <c r="D41" s="527">
        <v>5650</v>
      </c>
      <c r="E41" s="527">
        <v>5739</v>
      </c>
      <c r="F41" s="527">
        <v>5584</v>
      </c>
      <c r="G41" s="547">
        <f>Matrícula!M38</f>
        <v>5685</v>
      </c>
      <c r="H41" s="549">
        <f t="shared" si="2"/>
        <v>1.8087392550143244E-2</v>
      </c>
      <c r="I41" s="48">
        <f>SLOPE(Tabla1[[#This Row],[2012]:[2017]],$B$15:$G$15)</f>
        <v>68.142857142857139</v>
      </c>
      <c r="J41" s="48">
        <f>AVERAGE(Tabla1[[#This Row],[2012]:[2017]])</f>
        <v>5569.166666666667</v>
      </c>
      <c r="K41" s="68">
        <f t="shared" si="0"/>
        <v>1.2235736730724011E-2</v>
      </c>
      <c r="M41" s="1">
        <f t="shared" si="1"/>
        <v>11</v>
      </c>
      <c r="N41" s="49">
        <f>Tabla1[[#This Row],[2017]]/$B$13</f>
        <v>1.8231905995843702E-2</v>
      </c>
      <c r="O41" s="49"/>
      <c r="P41" s="49"/>
      <c r="Q41" s="49"/>
      <c r="R41" s="67"/>
    </row>
    <row r="42" spans="1:18" ht="14.1" customHeight="1">
      <c r="A42" s="526" t="s">
        <v>36</v>
      </c>
      <c r="B42" s="527">
        <v>8923</v>
      </c>
      <c r="C42" s="527">
        <v>9144</v>
      </c>
      <c r="D42" s="527">
        <v>9281</v>
      </c>
      <c r="E42" s="527">
        <v>9004</v>
      </c>
      <c r="F42" s="527">
        <v>8929</v>
      </c>
      <c r="G42" s="547">
        <f>Matrícula!M39</f>
        <v>8707</v>
      </c>
      <c r="H42" s="549">
        <f t="shared" si="2"/>
        <v>-2.4862806585283947E-2</v>
      </c>
      <c r="I42" s="48">
        <f>SLOPE(Tabla1[[#This Row],[2012]:[2017]],$B$15:$G$15)</f>
        <v>-57.2</v>
      </c>
      <c r="J42" s="48">
        <f>AVERAGE(Tabla1[[#This Row],[2012]:[2017]])</f>
        <v>8998</v>
      </c>
      <c r="K42" s="68">
        <f t="shared" si="0"/>
        <v>-6.3569682151589247E-3</v>
      </c>
      <c r="M42" s="1">
        <f t="shared" si="1"/>
        <v>25</v>
      </c>
      <c r="N42" s="49">
        <f>Tabla1[[#This Row],[2017]]/$B$13</f>
        <v>2.7923518998383662E-2</v>
      </c>
      <c r="O42" s="49"/>
      <c r="P42" s="49"/>
      <c r="Q42" s="49"/>
      <c r="R42" s="67"/>
    </row>
    <row r="43" spans="1:18" ht="14.1" customHeight="1">
      <c r="A43" s="526" t="s">
        <v>37</v>
      </c>
      <c r="B43" s="527">
        <v>3109</v>
      </c>
      <c r="C43" s="527">
        <v>3098</v>
      </c>
      <c r="D43" s="527">
        <v>3081</v>
      </c>
      <c r="E43" s="527">
        <v>2848</v>
      </c>
      <c r="F43" s="527">
        <v>3036</v>
      </c>
      <c r="G43" s="547">
        <f>Matrícula!M40</f>
        <v>3243</v>
      </c>
      <c r="H43" s="549">
        <f t="shared" si="2"/>
        <v>6.8181818181818121E-2</v>
      </c>
      <c r="I43" s="48">
        <f>SLOPE(Tabla1[[#This Row],[2012]:[2017]],$B$15:$G$15)</f>
        <v>7.1714285714285717</v>
      </c>
      <c r="J43" s="48">
        <f>AVERAGE(Tabla1[[#This Row],[2012]:[2017]])</f>
        <v>3069.1666666666665</v>
      </c>
      <c r="K43" s="68">
        <f t="shared" si="0"/>
        <v>2.3366044761646177E-3</v>
      </c>
      <c r="M43" s="1">
        <f t="shared" si="1"/>
        <v>3</v>
      </c>
      <c r="N43" s="49">
        <f>Tabla1[[#This Row],[2017]]/$B$13</f>
        <v>1.0400364317417964E-2</v>
      </c>
      <c r="O43" s="49"/>
      <c r="P43" s="49"/>
      <c r="Q43" s="49"/>
      <c r="R43" s="67"/>
    </row>
    <row r="44" spans="1:18" ht="14.1" customHeight="1">
      <c r="A44" s="526" t="s">
        <v>38</v>
      </c>
      <c r="B44" s="527">
        <v>9255</v>
      </c>
      <c r="C44" s="527">
        <v>9096</v>
      </c>
      <c r="D44" s="527">
        <v>9124</v>
      </c>
      <c r="E44" s="527">
        <v>9327</v>
      </c>
      <c r="F44" s="527">
        <v>9302</v>
      </c>
      <c r="G44" s="547">
        <f>Matrícula!M41</f>
        <v>9115</v>
      </c>
      <c r="H44" s="549">
        <f t="shared" si="2"/>
        <v>-2.0103203612126475E-2</v>
      </c>
      <c r="I44" s="48">
        <f>SLOPE(Tabla1[[#This Row],[2012]:[2017]],$B$15:$G$15)</f>
        <v>3.4571428571428573</v>
      </c>
      <c r="J44" s="48">
        <f>AVERAGE(Tabla1[[#This Row],[2012]:[2017]])</f>
        <v>9203.1666666666661</v>
      </c>
      <c r="K44" s="68">
        <f t="shared" si="0"/>
        <v>3.7564709869532487E-4</v>
      </c>
      <c r="M44" s="1">
        <f t="shared" si="1"/>
        <v>23</v>
      </c>
      <c r="N44" s="49">
        <f>Tabla1[[#This Row],[2017]]/$B$13</f>
        <v>2.9231982964312286E-2</v>
      </c>
      <c r="O44" s="49"/>
      <c r="P44" s="49"/>
      <c r="Q44" s="49"/>
      <c r="R44" s="67"/>
    </row>
    <row r="45" spans="1:18" ht="14.1" customHeight="1">
      <c r="A45" s="526" t="s">
        <v>39</v>
      </c>
      <c r="B45" s="527">
        <v>4409</v>
      </c>
      <c r="C45" s="527">
        <v>4673</v>
      </c>
      <c r="D45" s="527">
        <v>4704</v>
      </c>
      <c r="E45" s="527">
        <v>4839</v>
      </c>
      <c r="F45" s="527">
        <v>5114</v>
      </c>
      <c r="G45" s="547">
        <f>Matrícula!M42</f>
        <v>5258</v>
      </c>
      <c r="H45" s="549">
        <f t="shared" si="2"/>
        <v>2.8157997653500244E-2</v>
      </c>
      <c r="I45" s="48">
        <f>SLOPE(Tabla1[[#This Row],[2012]:[2017]],$B$15:$G$15)</f>
        <v>162.94285714285715</v>
      </c>
      <c r="J45" s="48">
        <f>AVERAGE(Tabla1[[#This Row],[2012]:[2017]])</f>
        <v>4832.833333333333</v>
      </c>
      <c r="K45" s="68">
        <f t="shared" si="0"/>
        <v>3.371580311263727E-2</v>
      </c>
      <c r="M45" s="1">
        <f t="shared" si="1"/>
        <v>8</v>
      </c>
      <c r="N45" s="49">
        <f>Tabla1[[#This Row],[2017]]/$B$13</f>
        <v>1.6862508658952717E-2</v>
      </c>
      <c r="O45" s="49"/>
      <c r="P45" s="49"/>
      <c r="Q45" s="49"/>
      <c r="R45" s="67"/>
    </row>
    <row r="46" spans="1:18" ht="14.1" customHeight="1">
      <c r="A46" s="526" t="s">
        <v>40</v>
      </c>
      <c r="B46" s="527">
        <v>1722</v>
      </c>
      <c r="C46" s="527">
        <v>1759</v>
      </c>
      <c r="D46" s="527">
        <v>1694</v>
      </c>
      <c r="E46" s="527">
        <v>1719</v>
      </c>
      <c r="F46" s="527">
        <v>1610</v>
      </c>
      <c r="G46" s="547">
        <f>Matrícula!M43</f>
        <v>1552</v>
      </c>
      <c r="H46" s="549">
        <f>G46/F46-1</f>
        <v>-3.602484472049694E-2</v>
      </c>
      <c r="I46" s="48">
        <f>SLOPE(Tabla1[[#This Row],[2012]:[2017]],$B$15:$G$15)</f>
        <v>-36.342857142857142</v>
      </c>
      <c r="J46" s="48">
        <f>AVERAGE(Tabla1[[#This Row],[2012]:[2017]])</f>
        <v>1676</v>
      </c>
      <c r="K46" s="71">
        <f>I46/J46</f>
        <v>-2.1684282304807363E-2</v>
      </c>
      <c r="M46" s="1">
        <f t="shared" si="1"/>
        <v>27</v>
      </c>
      <c r="N46" s="49">
        <f>Tabla1[[#This Row],[2017]]/$B$13</f>
        <v>4.9772943017677091E-3</v>
      </c>
      <c r="O46" s="49"/>
      <c r="P46" s="49"/>
      <c r="Q46" s="49"/>
      <c r="R46" s="67"/>
    </row>
    <row r="47" spans="1:18" ht="14.1" customHeight="1">
      <c r="A47" s="530" t="s">
        <v>41</v>
      </c>
      <c r="B47" s="531">
        <v>253532</v>
      </c>
      <c r="C47" s="531">
        <v>254053</v>
      </c>
      <c r="D47" s="531">
        <v>252337</v>
      </c>
      <c r="E47" s="531">
        <v>254373</v>
      </c>
      <c r="F47" s="531">
        <v>257010</v>
      </c>
      <c r="G47" s="531">
        <f>SUBTOTAL(109,G17:G46)</f>
        <v>261224</v>
      </c>
      <c r="H47" s="550">
        <f>G47/F47-1</f>
        <v>1.6396249173183941E-2</v>
      </c>
      <c r="I47" s="48">
        <f>SLOPE(Tabla1[[#This Row],[2012]:[2017]],$B$15:$G$15)</f>
        <v>1410.4857142857143</v>
      </c>
      <c r="J47" s="48">
        <f>AVERAGE(Tabla1[[#This Row],[2012]:[2017]])</f>
        <v>255421.5</v>
      </c>
      <c r="K47" s="71">
        <f>I47/J47</f>
        <v>5.5221886735678646E-3</v>
      </c>
      <c r="M47" s="1"/>
      <c r="N47" s="49"/>
      <c r="O47" s="49"/>
      <c r="P47" s="49"/>
      <c r="Q47" s="49"/>
      <c r="R47" s="67"/>
    </row>
    <row r="48" spans="1:18" ht="14.1" customHeight="1">
      <c r="A48" s="526" t="s">
        <v>78</v>
      </c>
      <c r="B48" s="527">
        <v>43673</v>
      </c>
      <c r="C48" s="527">
        <v>42808</v>
      </c>
      <c r="D48" s="527">
        <v>43160</v>
      </c>
      <c r="E48" s="527">
        <v>44572</v>
      </c>
      <c r="F48" s="527">
        <v>44532</v>
      </c>
      <c r="G48" s="547">
        <f>Matrícula!M46</f>
        <v>44212</v>
      </c>
      <c r="H48" s="549">
        <f>G48/F48-1</f>
        <v>-7.1858438875415098E-3</v>
      </c>
      <c r="I48" s="48">
        <f>SLOPE(Tabla1[[#This Row],[2012]:[2017]],$B$15:$G$15)</f>
        <v>265.1142857142857</v>
      </c>
      <c r="J48" s="48">
        <f>AVERAGE(Tabla1[[#This Row],[2012]:[2017]])</f>
        <v>43826.166666666664</v>
      </c>
      <c r="K48" s="71">
        <f>I48/J48</f>
        <v>6.0492236916519218E-3</v>
      </c>
      <c r="M48" s="1" t="e">
        <f>RANK(H48,$H$17:$H$46)</f>
        <v>#N/A</v>
      </c>
      <c r="N48" s="49">
        <f>Tabla1[[#This Row],[2017]]/$B$13</f>
        <v>0.14178874720989301</v>
      </c>
      <c r="O48" s="49"/>
      <c r="P48" s="49"/>
      <c r="Q48" s="49"/>
      <c r="R48" s="67"/>
    </row>
    <row r="49" spans="1:18" ht="14.1" customHeight="1">
      <c r="A49" s="526" t="s">
        <v>43</v>
      </c>
      <c r="B49" s="527">
        <v>6750</v>
      </c>
      <c r="C49" s="527">
        <v>6603</v>
      </c>
      <c r="D49" s="527">
        <v>6254</v>
      </c>
      <c r="E49" s="527">
        <v>6301</v>
      </c>
      <c r="F49" s="527">
        <v>6379</v>
      </c>
      <c r="G49" s="547">
        <f>Matrícula!M47</f>
        <v>6380</v>
      </c>
      <c r="H49" s="549">
        <f>G49/F49-1</f>
        <v>1.5676438313216856E-4</v>
      </c>
      <c r="I49" s="48">
        <f>SLOPE(Tabla1[[#This Row],[2012]:[2017]],$B$15:$G$15)</f>
        <v>-70.714285714285708</v>
      </c>
      <c r="J49" s="48">
        <f>AVERAGE(Tabla1[[#This Row],[2012]:[2017]])</f>
        <v>6444.5</v>
      </c>
      <c r="K49" s="71">
        <f>I49/J49</f>
        <v>-1.097281181073562E-2</v>
      </c>
      <c r="M49" s="1" t="e">
        <f>RANK(H49,$H$17:$H$46)</f>
        <v>#N/A</v>
      </c>
      <c r="N49" s="49">
        <f>Tabla1[[#This Row],[2017]]/$B$13</f>
        <v>2.0460784565256435E-2</v>
      </c>
      <c r="O49" s="49"/>
      <c r="P49" s="49"/>
      <c r="Q49" s="49"/>
      <c r="R49" s="67"/>
    </row>
    <row r="50" spans="1:18" ht="14.1" customHeight="1">
      <c r="A50" s="436" t="s">
        <v>44</v>
      </c>
      <c r="B50" s="551">
        <v>50423</v>
      </c>
      <c r="C50" s="551">
        <v>49411</v>
      </c>
      <c r="D50" s="551">
        <v>49414</v>
      </c>
      <c r="E50" s="551">
        <v>50873</v>
      </c>
      <c r="F50" s="551">
        <v>50911</v>
      </c>
      <c r="G50" s="551">
        <f>SUBTOTAL(109,G48:G49)</f>
        <v>50592</v>
      </c>
      <c r="H50" s="552">
        <f>G50/F50-1</f>
        <v>-6.2658364597042437E-3</v>
      </c>
      <c r="I50" s="48">
        <f>SLOPE(Tabla1[[#This Row],[2012]:[2017]],$B$15:$G$15)</f>
        <v>194.4</v>
      </c>
      <c r="J50" s="48">
        <f>AVERAGE(Tabla1[[#This Row],[2012]:[2017]])</f>
        <v>50270.666666666664</v>
      </c>
      <c r="K50" s="68">
        <f t="shared" si="0"/>
        <v>3.8670662811977831E-3</v>
      </c>
      <c r="M50" s="1"/>
      <c r="N50" s="49"/>
      <c r="O50" s="49"/>
      <c r="P50" s="49"/>
      <c r="Q50" s="49"/>
      <c r="R50" s="67"/>
    </row>
    <row r="51" spans="1:18" ht="28.5" customHeight="1">
      <c r="A51" s="723" t="s">
        <v>449</v>
      </c>
      <c r="B51" s="723"/>
      <c r="C51" s="723"/>
      <c r="D51" s="723"/>
      <c r="E51" s="723"/>
      <c r="F51" s="723"/>
      <c r="G51" s="723"/>
      <c r="H51" s="723"/>
      <c r="I51" s="48" t="e">
        <f>SLOPE(Tabla1[[#This Row],[2012]:[2017]],$B$15:$G$15)</f>
        <v>#VALUE!</v>
      </c>
      <c r="J51" s="48" t="e">
        <f>AVERAGE(Tabla1[[#This Row],[2012]:[2017]])</f>
        <v>#VALUE!</v>
      </c>
      <c r="K51" s="48" t="e">
        <f>I51/J51</f>
        <v>#VALUE!</v>
      </c>
      <c r="M51" s="49"/>
      <c r="N51" s="49"/>
      <c r="O51" s="49"/>
      <c r="P51" s="49"/>
      <c r="Q51" s="49"/>
      <c r="R51" s="49"/>
    </row>
    <row r="52" spans="1:18">
      <c r="A52" s="53"/>
      <c r="B52" s="69"/>
      <c r="C52" s="69"/>
      <c r="D52" s="69"/>
      <c r="E52" s="69"/>
      <c r="F52" s="69"/>
      <c r="G52" s="69"/>
      <c r="H52" s="72"/>
      <c r="M52" s="49"/>
      <c r="N52" s="49"/>
      <c r="O52" s="49"/>
      <c r="P52" s="49"/>
      <c r="Q52" s="49"/>
      <c r="R52" s="49"/>
    </row>
    <row r="53" spans="1:18" ht="15.75">
      <c r="A53" s="10"/>
      <c r="B53" s="10"/>
      <c r="C53" s="10"/>
      <c r="D53" s="10"/>
      <c r="E53" s="10"/>
      <c r="F53" s="10"/>
      <c r="G53" s="10"/>
      <c r="H53" s="10"/>
      <c r="M53" s="49"/>
      <c r="N53" s="49"/>
      <c r="O53" s="49"/>
      <c r="P53" s="49"/>
      <c r="Q53" s="49"/>
      <c r="R53" s="49"/>
    </row>
    <row r="54" spans="1:18" ht="15.75">
      <c r="A54" s="10"/>
      <c r="B54" s="10"/>
      <c r="C54" s="10"/>
      <c r="D54" s="10"/>
      <c r="E54" s="10"/>
      <c r="F54" s="10"/>
      <c r="G54" s="10"/>
      <c r="H54" s="10"/>
      <c r="M54" s="49"/>
      <c r="N54" s="49"/>
      <c r="O54" s="49"/>
      <c r="P54" s="49"/>
      <c r="Q54" s="49"/>
      <c r="R54" s="49"/>
    </row>
    <row r="55" spans="1:18" ht="15.75">
      <c r="A55" s="10"/>
      <c r="B55" s="10"/>
      <c r="C55" s="10"/>
      <c r="D55" s="10"/>
      <c r="E55" s="10"/>
      <c r="F55" s="10"/>
      <c r="G55" s="10"/>
      <c r="H55" s="10"/>
      <c r="M55" s="49"/>
      <c r="N55" s="49"/>
      <c r="O55" s="49"/>
      <c r="P55" s="49"/>
      <c r="Q55" s="49"/>
      <c r="R55" s="49"/>
    </row>
    <row r="56" spans="1:18" ht="15.75">
      <c r="A56" s="10"/>
      <c r="B56" s="10"/>
      <c r="C56" s="10"/>
      <c r="D56" s="10"/>
      <c r="E56" s="10"/>
      <c r="F56" s="10"/>
      <c r="G56" s="10"/>
      <c r="H56" s="10"/>
      <c r="M56" s="49"/>
      <c r="N56" s="49"/>
      <c r="O56" s="49"/>
      <c r="P56" s="49"/>
      <c r="Q56" s="49"/>
      <c r="R56" s="49"/>
    </row>
    <row r="57" spans="1:18" ht="15.75">
      <c r="A57" s="10"/>
      <c r="B57" s="10"/>
      <c r="C57" s="10"/>
      <c r="D57" s="10"/>
      <c r="E57" s="10"/>
      <c r="F57" s="10"/>
      <c r="G57" s="10"/>
      <c r="H57" s="10"/>
      <c r="M57" s="49"/>
    </row>
    <row r="58" spans="1:18" ht="15.75">
      <c r="A58" s="10"/>
      <c r="B58" s="10"/>
      <c r="C58" s="10"/>
      <c r="D58" s="10"/>
      <c r="E58" s="10"/>
      <c r="F58" s="10"/>
      <c r="G58" s="10"/>
      <c r="H58" s="10"/>
      <c r="M58" s="49"/>
    </row>
    <row r="59" spans="1:18" ht="15.75">
      <c r="A59" s="10"/>
      <c r="B59" s="10"/>
      <c r="C59" s="10"/>
      <c r="D59" s="10"/>
      <c r="E59" s="10"/>
      <c r="F59" s="10"/>
      <c r="G59" s="10"/>
      <c r="H59" s="10"/>
      <c r="M59" s="49"/>
    </row>
    <row r="60" spans="1:18" ht="15.75">
      <c r="A60" s="10"/>
      <c r="B60" s="10"/>
      <c r="C60" s="10"/>
      <c r="D60" s="10"/>
      <c r="E60" s="10"/>
      <c r="F60" s="10"/>
      <c r="G60" s="10"/>
      <c r="H60" s="10"/>
      <c r="M60" s="49"/>
    </row>
    <row r="61" spans="1:18" ht="15.75">
      <c r="A61" s="10"/>
      <c r="B61" s="10"/>
      <c r="C61" s="10"/>
      <c r="D61" s="10"/>
      <c r="E61" s="10"/>
      <c r="F61" s="10"/>
      <c r="G61" s="10"/>
      <c r="H61" s="10"/>
      <c r="M61" s="49"/>
    </row>
    <row r="62" spans="1:18" ht="15.75">
      <c r="A62" s="10"/>
      <c r="B62" s="10"/>
      <c r="C62" s="10"/>
      <c r="D62" s="10"/>
      <c r="E62" s="10"/>
      <c r="F62" s="10"/>
      <c r="G62" s="10"/>
      <c r="H62" s="10"/>
      <c r="M62" s="49"/>
    </row>
    <row r="63" spans="1:18" ht="15.75">
      <c r="A63" s="10"/>
      <c r="B63" s="10"/>
      <c r="C63" s="10"/>
      <c r="D63" s="10"/>
      <c r="E63" s="10"/>
      <c r="F63" s="10"/>
      <c r="G63" s="10"/>
      <c r="H63" s="10"/>
      <c r="M63" s="49"/>
    </row>
    <row r="64" spans="1:18" ht="15.75">
      <c r="A64" s="10"/>
      <c r="B64" s="10"/>
      <c r="C64" s="10"/>
      <c r="D64" s="10"/>
      <c r="E64" s="10"/>
      <c r="F64" s="10"/>
      <c r="G64" s="10"/>
      <c r="H64" s="10"/>
      <c r="M64" s="49"/>
    </row>
    <row r="65" spans="1:13" ht="15.75">
      <c r="A65" s="10"/>
      <c r="B65" s="10"/>
      <c r="C65" s="10"/>
      <c r="D65" s="10"/>
      <c r="E65" s="10"/>
      <c r="F65" s="10"/>
      <c r="G65" s="10"/>
      <c r="H65" s="10"/>
      <c r="M65" s="49"/>
    </row>
    <row r="66" spans="1:13" ht="15.75">
      <c r="A66" s="10"/>
      <c r="B66" s="10"/>
      <c r="C66" s="10"/>
      <c r="D66" s="10"/>
      <c r="E66" s="10"/>
      <c r="F66" s="10"/>
      <c r="G66" s="10"/>
      <c r="H66" s="10"/>
      <c r="M66" s="49"/>
    </row>
    <row r="67" spans="1:13" ht="15.75">
      <c r="A67" s="10"/>
      <c r="B67" s="10"/>
      <c r="C67" s="10"/>
      <c r="D67" s="10"/>
      <c r="E67" s="10"/>
      <c r="F67" s="10"/>
      <c r="G67" s="10"/>
      <c r="H67" s="10"/>
      <c r="M67" s="49"/>
    </row>
    <row r="68" spans="1:13" ht="15.75">
      <c r="A68" s="10"/>
      <c r="B68" s="10"/>
      <c r="C68" s="10"/>
      <c r="D68" s="10"/>
      <c r="E68" s="10"/>
      <c r="F68" s="10"/>
      <c r="G68" s="10"/>
      <c r="H68" s="10"/>
      <c r="M68" s="49"/>
    </row>
    <row r="69" spans="1:13" ht="15.75">
      <c r="A69" s="10"/>
      <c r="B69" s="10"/>
      <c r="C69" s="10"/>
      <c r="D69" s="10"/>
      <c r="E69" s="10"/>
      <c r="F69" s="10"/>
      <c r="G69" s="10"/>
      <c r="H69" s="10"/>
      <c r="M69" s="49"/>
    </row>
    <row r="70" spans="1:13" ht="15.75">
      <c r="A70" s="10"/>
      <c r="B70" s="10"/>
      <c r="C70" s="10"/>
      <c r="D70" s="10"/>
      <c r="E70" s="10"/>
      <c r="F70" s="10"/>
      <c r="G70" s="10"/>
      <c r="H70" s="10"/>
      <c r="M70" s="49"/>
    </row>
    <row r="71" spans="1:13" ht="15.75">
      <c r="A71" s="10"/>
      <c r="B71" s="10"/>
      <c r="C71" s="10"/>
      <c r="D71" s="10"/>
      <c r="E71" s="10"/>
      <c r="F71" s="10"/>
      <c r="G71" s="10"/>
      <c r="H71" s="10"/>
      <c r="M71" s="49"/>
    </row>
    <row r="72" spans="1:13" ht="15.75">
      <c r="A72" s="10"/>
      <c r="B72" s="10"/>
      <c r="C72" s="10"/>
      <c r="D72" s="10"/>
      <c r="E72" s="10"/>
      <c r="F72" s="10"/>
      <c r="G72" s="10"/>
      <c r="H72" s="10"/>
      <c r="M72" s="49"/>
    </row>
    <row r="73" spans="1:13" ht="15.75">
      <c r="A73" s="10"/>
      <c r="B73" s="10"/>
      <c r="C73" s="10"/>
      <c r="D73" s="10"/>
      <c r="E73" s="10"/>
      <c r="F73" s="10"/>
      <c r="G73" s="10"/>
      <c r="H73" s="10"/>
      <c r="M73" s="49"/>
    </row>
    <row r="74" spans="1:13" ht="15.75">
      <c r="A74" s="10"/>
      <c r="B74" s="10"/>
      <c r="C74" s="10"/>
      <c r="D74" s="10"/>
      <c r="E74" s="10"/>
      <c r="F74" s="10"/>
      <c r="G74" s="10"/>
      <c r="H74" s="10"/>
      <c r="M74" s="49"/>
    </row>
    <row r="75" spans="1:13" ht="15.75">
      <c r="A75" s="10"/>
      <c r="B75" s="10"/>
      <c r="C75" s="10"/>
      <c r="D75" s="10"/>
      <c r="E75" s="10"/>
      <c r="F75" s="10"/>
      <c r="G75" s="10"/>
      <c r="H75" s="10"/>
      <c r="M75" s="49"/>
    </row>
    <row r="76" spans="1:13" ht="15.75">
      <c r="A76" s="10"/>
      <c r="B76" s="10"/>
      <c r="C76" s="10"/>
      <c r="D76" s="10"/>
      <c r="E76" s="10"/>
      <c r="F76" s="10"/>
      <c r="G76" s="10"/>
      <c r="H76" s="10"/>
      <c r="M76" s="49"/>
    </row>
    <row r="77" spans="1:13" ht="15.75">
      <c r="A77" s="10"/>
      <c r="B77" s="10"/>
      <c r="C77" s="10"/>
      <c r="D77" s="10"/>
      <c r="E77" s="10"/>
      <c r="F77" s="10"/>
      <c r="G77" s="10"/>
      <c r="H77" s="10"/>
      <c r="M77" s="49"/>
    </row>
    <row r="78" spans="1:13" ht="15.75">
      <c r="A78" s="10"/>
      <c r="B78" s="10"/>
      <c r="C78" s="10"/>
      <c r="D78" s="10"/>
      <c r="E78" s="10"/>
      <c r="F78" s="10"/>
      <c r="G78" s="10"/>
      <c r="H78" s="10"/>
      <c r="M78" s="49"/>
    </row>
    <row r="79" spans="1:13" ht="15.75">
      <c r="A79" s="10"/>
      <c r="B79" s="10"/>
      <c r="C79" s="10"/>
      <c r="D79" s="10"/>
      <c r="E79" s="10"/>
      <c r="F79" s="10"/>
      <c r="G79" s="10"/>
      <c r="H79" s="10"/>
      <c r="M79" s="49"/>
    </row>
    <row r="80" spans="1:13" ht="15.75">
      <c r="A80" s="10"/>
      <c r="B80" s="10"/>
      <c r="C80" s="10"/>
      <c r="D80" s="10"/>
      <c r="E80" s="10"/>
      <c r="F80" s="10"/>
      <c r="G80" s="10"/>
      <c r="H80" s="10"/>
      <c r="M80" s="49"/>
    </row>
    <row r="81" spans="1:13" ht="15.75">
      <c r="A81" s="10"/>
      <c r="B81" s="10"/>
      <c r="C81" s="10"/>
      <c r="D81" s="10"/>
      <c r="E81" s="10"/>
      <c r="F81" s="10"/>
      <c r="G81" s="10"/>
      <c r="H81" s="10"/>
      <c r="M81" s="49"/>
    </row>
    <row r="82" spans="1:13" ht="15.75">
      <c r="A82" s="10"/>
      <c r="B82" s="10"/>
      <c r="C82" s="10"/>
      <c r="D82" s="10"/>
      <c r="E82" s="10"/>
      <c r="F82" s="10"/>
      <c r="G82" s="10"/>
      <c r="H82" s="10"/>
      <c r="M82" s="49"/>
    </row>
    <row r="83" spans="1:13" ht="15.75">
      <c r="A83" s="10"/>
      <c r="B83" s="10"/>
      <c r="C83" s="10"/>
      <c r="D83" s="10"/>
      <c r="E83" s="10"/>
      <c r="F83" s="10"/>
      <c r="G83" s="10"/>
      <c r="H83" s="10"/>
      <c r="M83" s="49"/>
    </row>
    <row r="84" spans="1:13" ht="15.75">
      <c r="A84" s="10"/>
      <c r="B84" s="10"/>
      <c r="C84" s="10"/>
      <c r="D84" s="10"/>
      <c r="E84" s="10"/>
      <c r="F84" s="10"/>
      <c r="G84" s="10"/>
      <c r="H84" s="10"/>
      <c r="M84" s="49"/>
    </row>
    <row r="85" spans="1:13" ht="15.75">
      <c r="A85" s="10"/>
      <c r="B85" s="10"/>
      <c r="C85" s="10"/>
      <c r="D85" s="10"/>
      <c r="E85" s="10"/>
      <c r="F85" s="10"/>
      <c r="G85" s="10"/>
      <c r="H85" s="10"/>
      <c r="M85" s="49"/>
    </row>
    <row r="86" spans="1:13" ht="15.75">
      <c r="A86" s="10"/>
      <c r="B86" s="10"/>
      <c r="C86" s="10"/>
      <c r="D86" s="10"/>
      <c r="E86" s="10"/>
      <c r="F86" s="10"/>
      <c r="G86" s="10"/>
      <c r="H86" s="10"/>
      <c r="M86" s="49"/>
    </row>
    <row r="87" spans="1:13" ht="15.75">
      <c r="A87" s="10"/>
      <c r="B87" s="10"/>
      <c r="C87" s="10"/>
      <c r="D87" s="10"/>
      <c r="E87" s="10"/>
      <c r="F87" s="10"/>
      <c r="G87" s="10"/>
      <c r="H87" s="10"/>
      <c r="M87" s="49"/>
    </row>
    <row r="88" spans="1:13" ht="15.75">
      <c r="A88" s="10"/>
      <c r="B88" s="10"/>
      <c r="C88" s="10"/>
      <c r="D88" s="10"/>
      <c r="E88" s="10"/>
      <c r="F88" s="10"/>
      <c r="G88" s="10"/>
      <c r="H88" s="10"/>
      <c r="M88" s="49"/>
    </row>
    <row r="89" spans="1:13" ht="15.75">
      <c r="A89" s="10"/>
      <c r="B89" s="10"/>
      <c r="C89" s="10"/>
      <c r="D89" s="10"/>
      <c r="E89" s="10"/>
      <c r="F89" s="10"/>
      <c r="G89" s="10"/>
      <c r="H89" s="10"/>
      <c r="M89" s="49"/>
    </row>
    <row r="90" spans="1:13" ht="15.75">
      <c r="A90" s="10"/>
      <c r="B90" s="10"/>
      <c r="C90" s="10"/>
      <c r="D90" s="10"/>
      <c r="E90" s="10"/>
      <c r="F90" s="10"/>
      <c r="G90" s="10"/>
      <c r="H90" s="10"/>
      <c r="M90" s="49"/>
    </row>
    <row r="91" spans="1:13" ht="15.75">
      <c r="A91" s="10"/>
      <c r="B91" s="10"/>
      <c r="C91" s="10"/>
      <c r="D91" s="10"/>
      <c r="E91" s="10"/>
      <c r="F91" s="10"/>
      <c r="G91" s="10"/>
      <c r="H91" s="10"/>
      <c r="M91" s="49"/>
    </row>
    <row r="92" spans="1:13" ht="15.75">
      <c r="A92" s="10"/>
      <c r="B92" s="10"/>
      <c r="C92" s="10"/>
      <c r="D92" s="10"/>
      <c r="E92" s="10"/>
      <c r="F92" s="10"/>
      <c r="G92" s="10"/>
      <c r="H92" s="10"/>
      <c r="M92" s="49"/>
    </row>
    <row r="93" spans="1:13" ht="15.75">
      <c r="A93" s="10"/>
      <c r="B93" s="10"/>
      <c r="C93" s="10"/>
      <c r="D93" s="10"/>
      <c r="E93" s="10"/>
      <c r="F93" s="10"/>
      <c r="G93" s="10"/>
      <c r="H93" s="10"/>
      <c r="M93" s="49"/>
    </row>
    <row r="94" spans="1:13" ht="15.75">
      <c r="A94" s="10"/>
      <c r="B94" s="10"/>
      <c r="C94" s="10"/>
      <c r="D94" s="10"/>
      <c r="E94" s="10"/>
      <c r="F94" s="10"/>
      <c r="G94" s="10"/>
      <c r="H94" s="10"/>
      <c r="M94" s="49"/>
    </row>
    <row r="95" spans="1:13" ht="15.75">
      <c r="A95" s="10"/>
      <c r="B95" s="10"/>
      <c r="C95" s="10"/>
      <c r="D95" s="10"/>
      <c r="E95" s="10"/>
      <c r="F95" s="10"/>
      <c r="G95" s="10"/>
      <c r="H95" s="10"/>
      <c r="M95" s="49"/>
    </row>
    <row r="96" spans="1:13" ht="15.75">
      <c r="A96" s="10"/>
      <c r="B96" s="10"/>
      <c r="C96" s="10"/>
      <c r="D96" s="10"/>
      <c r="E96" s="10"/>
      <c r="F96" s="10"/>
      <c r="G96" s="10"/>
      <c r="H96" s="10"/>
      <c r="M96" s="49"/>
    </row>
    <row r="97" spans="1:13" ht="15.75">
      <c r="A97" s="10"/>
      <c r="B97" s="10"/>
      <c r="C97" s="10"/>
      <c r="D97" s="10"/>
      <c r="E97" s="10"/>
      <c r="F97" s="10"/>
      <c r="G97" s="10"/>
      <c r="H97" s="10"/>
      <c r="M97" s="49"/>
    </row>
    <row r="98" spans="1:13" ht="15.75">
      <c r="A98" s="10"/>
      <c r="B98" s="10"/>
      <c r="C98" s="10"/>
      <c r="D98" s="10"/>
      <c r="E98" s="10"/>
      <c r="F98" s="10"/>
      <c r="G98" s="10"/>
      <c r="H98" s="10"/>
      <c r="M98" s="49"/>
    </row>
    <row r="99" spans="1:13" ht="15.75">
      <c r="A99" s="10"/>
      <c r="B99" s="10"/>
      <c r="C99" s="10"/>
      <c r="D99" s="10"/>
      <c r="E99" s="10"/>
      <c r="F99" s="10"/>
      <c r="G99" s="10"/>
      <c r="H99" s="10"/>
      <c r="M99" s="49"/>
    </row>
    <row r="100" spans="1:13" ht="15.75">
      <c r="A100" s="10"/>
      <c r="B100" s="10"/>
      <c r="C100" s="10"/>
      <c r="D100" s="10"/>
      <c r="E100" s="10"/>
      <c r="F100" s="10"/>
      <c r="G100" s="10"/>
      <c r="H100" s="10"/>
      <c r="M100" s="49"/>
    </row>
    <row r="101" spans="1:13" ht="15.75">
      <c r="A101" s="10"/>
      <c r="B101" s="10"/>
      <c r="C101" s="10"/>
      <c r="D101" s="10"/>
      <c r="E101" s="10"/>
      <c r="F101" s="10"/>
      <c r="G101" s="10"/>
      <c r="H101" s="10"/>
      <c r="M101" s="49"/>
    </row>
    <row r="102" spans="1:13" ht="15.75">
      <c r="A102" s="10"/>
      <c r="B102" s="10"/>
      <c r="C102" s="10"/>
      <c r="D102" s="10"/>
      <c r="E102" s="10"/>
      <c r="F102" s="10"/>
      <c r="G102" s="10"/>
      <c r="H102" s="10"/>
      <c r="M102" s="49"/>
    </row>
    <row r="103" spans="1:13" ht="15.75">
      <c r="A103" s="10"/>
      <c r="B103" s="10"/>
      <c r="C103" s="10"/>
      <c r="D103" s="10"/>
      <c r="E103" s="10"/>
      <c r="F103" s="10"/>
      <c r="G103" s="10"/>
      <c r="H103" s="10"/>
      <c r="M103" s="49"/>
    </row>
    <row r="104" spans="1:13" ht="15.75">
      <c r="A104" s="10"/>
      <c r="B104" s="10"/>
      <c r="C104" s="10"/>
      <c r="D104" s="10"/>
      <c r="E104" s="10"/>
      <c r="F104" s="10"/>
      <c r="G104" s="10"/>
      <c r="H104" s="10"/>
      <c r="M104" s="49"/>
    </row>
    <row r="105" spans="1:13" ht="15.75">
      <c r="A105" s="10"/>
      <c r="B105" s="10"/>
      <c r="C105" s="10"/>
      <c r="D105" s="10"/>
      <c r="E105" s="10"/>
      <c r="F105" s="10"/>
      <c r="G105" s="10"/>
      <c r="H105" s="10"/>
      <c r="M105" s="49"/>
    </row>
    <row r="106" spans="1:13" ht="15.75">
      <c r="A106" s="10"/>
      <c r="B106" s="10"/>
      <c r="C106" s="10"/>
      <c r="D106" s="10"/>
      <c r="E106" s="10"/>
      <c r="F106" s="10"/>
      <c r="G106" s="10"/>
      <c r="H106" s="10"/>
      <c r="M106" s="49"/>
    </row>
    <row r="107" spans="1:13" ht="15.75">
      <c r="A107" s="10"/>
      <c r="B107" s="10"/>
      <c r="C107" s="10"/>
      <c r="D107" s="10"/>
      <c r="E107" s="10"/>
      <c r="F107" s="10"/>
      <c r="G107" s="10"/>
      <c r="H107" s="10"/>
      <c r="M107" s="49"/>
    </row>
    <row r="108" spans="1:13" ht="15.75">
      <c r="A108" s="10"/>
      <c r="B108" s="10"/>
      <c r="C108" s="10"/>
      <c r="D108" s="10"/>
      <c r="E108" s="10"/>
      <c r="F108" s="10"/>
      <c r="G108" s="10"/>
      <c r="H108" s="10"/>
      <c r="M108" s="49"/>
    </row>
    <row r="109" spans="1:13" ht="15.75">
      <c r="A109" s="10"/>
      <c r="B109" s="10"/>
      <c r="C109" s="10"/>
      <c r="D109" s="10"/>
      <c r="E109" s="10"/>
      <c r="F109" s="10"/>
      <c r="G109" s="10"/>
      <c r="H109" s="10"/>
      <c r="M109" s="49"/>
    </row>
    <row r="110" spans="1:13" ht="15.75">
      <c r="A110" s="10"/>
      <c r="B110" s="10"/>
      <c r="C110" s="10"/>
      <c r="D110" s="10"/>
      <c r="E110" s="10"/>
      <c r="F110" s="10"/>
      <c r="G110" s="10"/>
      <c r="H110" s="10"/>
      <c r="M110" s="49"/>
    </row>
    <row r="111" spans="1:13" ht="15.75">
      <c r="A111" s="10"/>
      <c r="B111" s="10"/>
      <c r="C111" s="10"/>
      <c r="D111" s="10"/>
      <c r="E111" s="10"/>
      <c r="F111" s="10"/>
      <c r="G111" s="10"/>
      <c r="H111" s="10"/>
      <c r="M111" s="49"/>
    </row>
    <row r="112" spans="1:13" ht="15.75">
      <c r="A112" s="10"/>
      <c r="B112" s="10"/>
      <c r="C112" s="10"/>
      <c r="D112" s="10"/>
      <c r="E112" s="10"/>
      <c r="F112" s="10"/>
      <c r="G112" s="10"/>
      <c r="H112" s="10"/>
      <c r="M112" s="49"/>
    </row>
    <row r="113" spans="1:13" ht="15.75">
      <c r="A113" s="10"/>
      <c r="B113" s="10"/>
      <c r="C113" s="10"/>
      <c r="D113" s="10"/>
      <c r="E113" s="10"/>
      <c r="F113" s="10"/>
      <c r="G113" s="10"/>
      <c r="H113" s="10"/>
      <c r="M113" s="49"/>
    </row>
    <row r="114" spans="1:13" ht="15.75">
      <c r="A114" s="10"/>
      <c r="B114" s="10"/>
      <c r="C114" s="10"/>
      <c r="D114" s="10"/>
      <c r="E114" s="10"/>
      <c r="F114" s="10"/>
      <c r="G114" s="10"/>
      <c r="H114" s="10"/>
      <c r="M114" s="49"/>
    </row>
    <row r="115" spans="1:13" ht="15.75">
      <c r="A115" s="10"/>
      <c r="B115" s="10"/>
      <c r="C115" s="10"/>
      <c r="D115" s="10"/>
      <c r="E115" s="10"/>
      <c r="F115" s="10"/>
      <c r="G115" s="10"/>
      <c r="H115" s="10"/>
      <c r="M115" s="49"/>
    </row>
    <row r="116" spans="1:13" ht="15.75">
      <c r="A116" s="10"/>
      <c r="B116" s="10"/>
      <c r="C116" s="10"/>
      <c r="D116" s="10"/>
      <c r="E116" s="10"/>
      <c r="F116" s="10"/>
      <c r="G116" s="10"/>
      <c r="H116" s="10"/>
      <c r="M116" s="49"/>
    </row>
    <row r="117" spans="1:13" ht="15.75">
      <c r="A117" s="10"/>
      <c r="B117" s="10"/>
      <c r="C117" s="10"/>
      <c r="D117" s="10"/>
      <c r="E117" s="10"/>
      <c r="F117" s="10"/>
      <c r="G117" s="10"/>
      <c r="H117" s="10"/>
      <c r="M117" s="49"/>
    </row>
    <row r="118" spans="1:13" ht="15.75">
      <c r="A118" s="10"/>
      <c r="B118" s="10"/>
      <c r="C118" s="10"/>
      <c r="D118" s="10"/>
      <c r="E118" s="10"/>
      <c r="F118" s="10"/>
      <c r="G118" s="10"/>
      <c r="H118" s="10"/>
      <c r="M118" s="49"/>
    </row>
    <row r="119" spans="1:13" ht="15.75">
      <c r="A119" s="10"/>
      <c r="B119" s="10"/>
      <c r="C119" s="10"/>
      <c r="D119" s="10"/>
      <c r="E119" s="10"/>
      <c r="F119" s="10"/>
      <c r="G119" s="10"/>
      <c r="H119" s="10"/>
      <c r="M119" s="49"/>
    </row>
    <row r="120" spans="1:13" ht="15.75">
      <c r="A120" s="10"/>
      <c r="B120" s="10"/>
      <c r="C120" s="10"/>
      <c r="D120" s="10"/>
      <c r="E120" s="10"/>
      <c r="F120" s="10"/>
      <c r="G120" s="10"/>
      <c r="H120" s="10"/>
      <c r="M120" s="49"/>
    </row>
    <row r="121" spans="1:13" ht="15.75">
      <c r="A121" s="10"/>
      <c r="B121" s="10"/>
      <c r="C121" s="10"/>
      <c r="D121" s="10"/>
      <c r="E121" s="10"/>
      <c r="F121" s="10"/>
      <c r="G121" s="10"/>
      <c r="H121" s="10"/>
    </row>
    <row r="122" spans="1:13" ht="15.75">
      <c r="A122" s="10"/>
      <c r="B122" s="10"/>
      <c r="C122" s="10"/>
      <c r="D122" s="10"/>
      <c r="E122" s="10"/>
      <c r="F122" s="10"/>
      <c r="G122" s="10"/>
      <c r="H122" s="10"/>
    </row>
    <row r="123" spans="1:13" ht="15.75">
      <c r="A123" s="10"/>
      <c r="B123" s="10"/>
      <c r="C123" s="10"/>
      <c r="D123" s="10"/>
      <c r="E123" s="10"/>
      <c r="F123" s="10"/>
      <c r="G123" s="10"/>
      <c r="H123" s="10"/>
    </row>
    <row r="124" spans="1:13" ht="15.75">
      <c r="A124" s="10"/>
      <c r="B124" s="10"/>
      <c r="C124" s="10"/>
      <c r="D124" s="10"/>
      <c r="E124" s="10"/>
      <c r="F124" s="10"/>
      <c r="G124" s="10"/>
      <c r="H124" s="10"/>
    </row>
    <row r="125" spans="1:13" ht="15.75">
      <c r="A125" s="10"/>
      <c r="B125" s="10"/>
      <c r="C125" s="10"/>
      <c r="D125" s="10"/>
      <c r="E125" s="10"/>
      <c r="F125" s="10"/>
      <c r="G125" s="10"/>
      <c r="H125" s="10"/>
    </row>
    <row r="126" spans="1:13" ht="15.75">
      <c r="A126" s="10"/>
      <c r="B126" s="10"/>
      <c r="C126" s="10"/>
      <c r="D126" s="10"/>
      <c r="E126" s="10"/>
      <c r="F126" s="10"/>
      <c r="G126" s="10"/>
      <c r="H126" s="10"/>
    </row>
    <row r="127" spans="1:13" ht="15.75">
      <c r="A127" s="10"/>
      <c r="B127" s="10"/>
      <c r="C127" s="10"/>
      <c r="D127" s="10"/>
      <c r="E127" s="10"/>
      <c r="F127" s="10"/>
      <c r="G127" s="10"/>
      <c r="H127" s="10"/>
    </row>
    <row r="128" spans="1:13" ht="15.75">
      <c r="A128" s="10"/>
      <c r="B128" s="10"/>
      <c r="C128" s="10"/>
      <c r="D128" s="10"/>
      <c r="E128" s="10"/>
      <c r="F128" s="10"/>
      <c r="G128" s="10"/>
      <c r="H128" s="10"/>
    </row>
    <row r="129" spans="1:8" ht="15.75">
      <c r="A129" s="10"/>
      <c r="B129" s="10"/>
      <c r="C129" s="10"/>
      <c r="D129" s="10"/>
      <c r="E129" s="10"/>
      <c r="F129" s="10"/>
      <c r="G129" s="10"/>
      <c r="H129" s="10"/>
    </row>
    <row r="130" spans="1:8" ht="15.75">
      <c r="A130" s="10"/>
      <c r="B130" s="10"/>
      <c r="C130" s="10"/>
      <c r="D130" s="10"/>
      <c r="E130" s="10"/>
      <c r="F130" s="10"/>
      <c r="G130" s="10"/>
      <c r="H130" s="10"/>
    </row>
    <row r="131" spans="1:8" ht="15.75">
      <c r="A131" s="10"/>
      <c r="B131" s="10"/>
      <c r="C131" s="10"/>
      <c r="D131" s="10"/>
      <c r="E131" s="10"/>
      <c r="F131" s="10"/>
      <c r="G131" s="10"/>
      <c r="H131" s="10"/>
    </row>
    <row r="132" spans="1:8" ht="15.75">
      <c r="A132" s="10"/>
      <c r="B132" s="10"/>
      <c r="C132" s="10"/>
      <c r="D132" s="10"/>
      <c r="E132" s="10"/>
      <c r="F132" s="10"/>
      <c r="G132" s="10"/>
      <c r="H132" s="10"/>
    </row>
    <row r="133" spans="1:8" ht="15.75">
      <c r="A133" s="10"/>
      <c r="B133" s="10"/>
      <c r="C133" s="10"/>
      <c r="D133" s="10"/>
      <c r="E133" s="10"/>
      <c r="F133" s="10"/>
      <c r="G133" s="10"/>
      <c r="H133" s="10"/>
    </row>
    <row r="134" spans="1:8" ht="15.75">
      <c r="A134" s="10"/>
      <c r="B134" s="10"/>
      <c r="C134" s="10"/>
      <c r="D134" s="10"/>
      <c r="E134" s="10"/>
      <c r="F134" s="10"/>
      <c r="G134" s="10"/>
      <c r="H134" s="10"/>
    </row>
    <row r="135" spans="1:8" ht="15.75">
      <c r="A135" s="10"/>
      <c r="B135" s="10"/>
      <c r="C135" s="10"/>
      <c r="D135" s="10"/>
      <c r="E135" s="10"/>
      <c r="F135" s="10"/>
      <c r="G135" s="10"/>
      <c r="H135" s="10"/>
    </row>
    <row r="136" spans="1:8" ht="15.75">
      <c r="A136" s="10"/>
      <c r="B136" s="10"/>
      <c r="C136" s="10"/>
      <c r="D136" s="10"/>
      <c r="E136" s="10"/>
      <c r="F136" s="10"/>
      <c r="G136" s="10"/>
      <c r="H136" s="10"/>
    </row>
    <row r="137" spans="1:8" ht="15.75">
      <c r="A137" s="10"/>
      <c r="B137" s="10"/>
      <c r="C137" s="10"/>
      <c r="D137" s="10"/>
      <c r="E137" s="10"/>
      <c r="F137" s="10"/>
      <c r="G137" s="10"/>
      <c r="H137" s="10"/>
    </row>
    <row r="138" spans="1:8" ht="15.75">
      <c r="A138" s="10"/>
      <c r="B138" s="10"/>
      <c r="C138" s="10"/>
      <c r="D138" s="10"/>
      <c r="E138" s="10"/>
      <c r="F138" s="10"/>
      <c r="G138" s="10"/>
      <c r="H138" s="10"/>
    </row>
    <row r="139" spans="1:8" ht="15.75">
      <c r="A139" s="10"/>
      <c r="B139" s="10"/>
      <c r="C139" s="10"/>
      <c r="D139" s="10"/>
      <c r="E139" s="10"/>
      <c r="F139" s="10"/>
      <c r="G139" s="10"/>
      <c r="H139" s="10"/>
    </row>
    <row r="140" spans="1:8" ht="15.75">
      <c r="A140" s="10"/>
      <c r="B140" s="10"/>
      <c r="C140" s="10"/>
      <c r="D140" s="10"/>
      <c r="E140" s="10"/>
      <c r="F140" s="10"/>
      <c r="G140" s="10"/>
      <c r="H140" s="10"/>
    </row>
    <row r="141" spans="1:8" ht="15.75">
      <c r="A141" s="10"/>
      <c r="B141" s="10"/>
      <c r="C141" s="10"/>
      <c r="D141" s="10"/>
      <c r="E141" s="10"/>
      <c r="F141" s="10"/>
      <c r="G141" s="10"/>
      <c r="H141" s="10"/>
    </row>
    <row r="142" spans="1:8" ht="15.75">
      <c r="A142" s="10"/>
      <c r="B142" s="10"/>
      <c r="C142" s="10"/>
      <c r="D142" s="10"/>
      <c r="E142" s="10"/>
      <c r="F142" s="10"/>
      <c r="G142" s="10"/>
      <c r="H142" s="10"/>
    </row>
    <row r="143" spans="1:8" ht="15.75">
      <c r="A143" s="10"/>
      <c r="B143" s="10"/>
      <c r="C143" s="10"/>
      <c r="D143" s="10"/>
      <c r="E143" s="10"/>
      <c r="F143" s="10"/>
      <c r="G143" s="10"/>
      <c r="H143" s="10"/>
    </row>
    <row r="144" spans="1:8" ht="15.75">
      <c r="A144" s="10"/>
      <c r="B144" s="10"/>
      <c r="C144" s="10"/>
      <c r="D144" s="10"/>
      <c r="E144" s="10"/>
      <c r="F144" s="10"/>
      <c r="G144" s="10"/>
      <c r="H144" s="10"/>
    </row>
    <row r="145" spans="1:8" ht="15.75">
      <c r="A145" s="10"/>
      <c r="B145" s="10"/>
      <c r="C145" s="10"/>
      <c r="D145" s="10"/>
      <c r="E145" s="10"/>
      <c r="F145" s="10"/>
      <c r="G145" s="10"/>
      <c r="H145" s="10"/>
    </row>
    <row r="146" spans="1:8" ht="15.75">
      <c r="A146" s="10"/>
      <c r="B146" s="10"/>
      <c r="C146" s="10"/>
      <c r="D146" s="10"/>
      <c r="E146" s="10"/>
      <c r="F146" s="10"/>
      <c r="G146" s="10"/>
      <c r="H146" s="10"/>
    </row>
    <row r="147" spans="1:8" ht="15.75">
      <c r="A147" s="10"/>
      <c r="B147" s="10"/>
      <c r="C147" s="10"/>
      <c r="D147" s="10"/>
      <c r="E147" s="10"/>
      <c r="F147" s="10"/>
      <c r="G147" s="10"/>
      <c r="H147" s="10"/>
    </row>
    <row r="148" spans="1:8" ht="15.75">
      <c r="A148" s="10"/>
      <c r="B148" s="10"/>
      <c r="C148" s="10"/>
      <c r="D148" s="10"/>
      <c r="E148" s="10"/>
      <c r="F148" s="10"/>
      <c r="G148" s="10"/>
      <c r="H148" s="10"/>
    </row>
    <row r="149" spans="1:8" ht="15.75">
      <c r="A149" s="10"/>
      <c r="B149" s="10"/>
      <c r="C149" s="10"/>
      <c r="D149" s="10"/>
      <c r="E149" s="10"/>
      <c r="F149" s="10"/>
      <c r="G149" s="10"/>
      <c r="H149" s="10"/>
    </row>
    <row r="150" spans="1:8" ht="15.75">
      <c r="A150" s="10"/>
      <c r="B150" s="10"/>
      <c r="C150" s="10"/>
      <c r="D150" s="10"/>
      <c r="E150" s="10"/>
      <c r="F150" s="10"/>
      <c r="G150" s="10"/>
      <c r="H150" s="10"/>
    </row>
    <row r="151" spans="1:8" ht="15.75">
      <c r="A151" s="10"/>
      <c r="B151" s="10"/>
      <c r="C151" s="10"/>
      <c r="D151" s="10"/>
      <c r="E151" s="10"/>
      <c r="F151" s="10"/>
      <c r="G151" s="10"/>
      <c r="H151" s="10"/>
    </row>
    <row r="152" spans="1:8" ht="15.75">
      <c r="A152" s="10"/>
      <c r="B152" s="10"/>
      <c r="C152" s="10"/>
      <c r="D152" s="10"/>
      <c r="E152" s="10"/>
      <c r="F152" s="10"/>
      <c r="G152" s="10"/>
      <c r="H152" s="10"/>
    </row>
    <row r="153" spans="1:8" ht="15.75">
      <c r="A153" s="10"/>
      <c r="B153" s="10"/>
      <c r="C153" s="10"/>
      <c r="D153" s="10"/>
      <c r="E153" s="10"/>
      <c r="F153" s="10"/>
      <c r="G153" s="10"/>
      <c r="H153" s="10"/>
    </row>
    <row r="154" spans="1:8" ht="15.75">
      <c r="A154" s="10"/>
      <c r="B154" s="10"/>
      <c r="C154" s="10"/>
      <c r="D154" s="10"/>
      <c r="E154" s="10"/>
      <c r="F154" s="10"/>
      <c r="G154" s="10"/>
      <c r="H154" s="10"/>
    </row>
    <row r="155" spans="1:8" ht="15.75">
      <c r="A155" s="10"/>
      <c r="B155" s="10"/>
      <c r="C155" s="10"/>
      <c r="D155" s="10"/>
      <c r="E155" s="10"/>
      <c r="F155" s="10"/>
      <c r="G155" s="10"/>
      <c r="H155" s="10"/>
    </row>
    <row r="156" spans="1:8" ht="15.75">
      <c r="A156" s="10"/>
      <c r="B156" s="10"/>
      <c r="C156" s="10"/>
      <c r="D156" s="10"/>
      <c r="E156" s="10"/>
      <c r="F156" s="10"/>
      <c r="G156" s="10"/>
      <c r="H156" s="10"/>
    </row>
    <row r="157" spans="1:8" ht="15.75">
      <c r="A157" s="10"/>
      <c r="B157" s="10"/>
      <c r="C157" s="10"/>
      <c r="D157" s="10"/>
      <c r="E157" s="10"/>
      <c r="F157" s="10"/>
      <c r="G157" s="10"/>
      <c r="H157" s="10"/>
    </row>
    <row r="158" spans="1:8" ht="15.75">
      <c r="A158" s="10"/>
      <c r="B158" s="10"/>
      <c r="C158" s="10"/>
      <c r="D158" s="10"/>
      <c r="E158" s="10"/>
      <c r="F158" s="10"/>
      <c r="G158" s="10"/>
      <c r="H158" s="10"/>
    </row>
    <row r="159" spans="1:8" ht="15.75">
      <c r="A159" s="10"/>
      <c r="B159" s="10"/>
      <c r="C159" s="10"/>
      <c r="D159" s="10"/>
      <c r="E159" s="10"/>
      <c r="F159" s="10"/>
      <c r="G159" s="10"/>
      <c r="H159" s="10"/>
    </row>
    <row r="160" spans="1:8" ht="15.75">
      <c r="A160" s="10"/>
      <c r="B160" s="10"/>
      <c r="C160" s="10"/>
      <c r="D160" s="10"/>
      <c r="E160" s="10"/>
      <c r="F160" s="10"/>
      <c r="G160" s="10"/>
      <c r="H160" s="10"/>
    </row>
    <row r="161" spans="1:8" ht="15.75">
      <c r="A161" s="10"/>
      <c r="B161" s="10"/>
      <c r="C161" s="10"/>
      <c r="D161" s="10"/>
      <c r="E161" s="10"/>
      <c r="F161" s="10"/>
      <c r="G161" s="10"/>
      <c r="H161" s="10"/>
    </row>
  </sheetData>
  <dataConsolidate/>
  <mergeCells count="2">
    <mergeCell ref="A5:H5"/>
    <mergeCell ref="A51:H51"/>
  </mergeCells>
  <conditionalFormatting sqref="K17:K50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7:H46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48:H49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59055118110236227" right="0.59055118110236227" top="0.35433070866141736" bottom="0.35433070866141736" header="0" footer="0"/>
  <pageSetup scale="98" orientation="portrait" r:id="rId1"/>
  <drawing r:id="rId2"/>
  <legacyDrawingHF r:id="rId3"/>
  <tableParts count="2">
    <tablePart r:id="rId4"/>
    <tablePart r:id="rId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26</vt:i4>
      </vt:variant>
    </vt:vector>
  </HeadingPairs>
  <TitlesOfParts>
    <vt:vector size="74" baseType="lpstr">
      <vt:lpstr>Resumen</vt:lpstr>
      <vt:lpstr>serie_h</vt:lpstr>
      <vt:lpstr>COB</vt:lpstr>
      <vt:lpstr>Cobertura</vt:lpstr>
      <vt:lpstr>A-DEM</vt:lpstr>
      <vt:lpstr>Atención</vt:lpstr>
      <vt:lpstr>ABS</vt:lpstr>
      <vt:lpstr>Absorción</vt:lpstr>
      <vt:lpstr>MAT</vt:lpstr>
      <vt:lpstr>Matrícula</vt:lpstr>
      <vt:lpstr>ACI</vt:lpstr>
      <vt:lpstr>Aprovechamiento</vt:lpstr>
      <vt:lpstr>AE</vt:lpstr>
      <vt:lpstr>Abandono </vt:lpstr>
      <vt:lpstr>REP</vt:lpstr>
      <vt:lpstr>Reprobación</vt:lpstr>
      <vt:lpstr>TE</vt:lpstr>
      <vt:lpstr>Tasa de Egreso</vt:lpstr>
      <vt:lpstr>TIT</vt:lpstr>
      <vt:lpstr>Titulación</vt:lpstr>
      <vt:lpstr>COSTO</vt:lpstr>
      <vt:lpstr>Costo por alumno</vt:lpstr>
      <vt:lpstr>A-DOC</vt:lpstr>
      <vt:lpstr>Alumno_Docente</vt:lpstr>
      <vt:lpstr>Becas </vt:lpstr>
      <vt:lpstr>Becas_Conalep</vt:lpstr>
      <vt:lpstr>A-PC</vt:lpstr>
      <vt:lpstr>ADM-PC</vt:lpstr>
      <vt:lpstr>computadoras</vt:lpstr>
      <vt:lpstr>CAP</vt:lpstr>
      <vt:lpstr>SERV-TEC</vt:lpstr>
      <vt:lpstr>CERT-COMP</vt:lpstr>
      <vt:lpstr>B-EXT</vt:lpstr>
      <vt:lpstr>Eficiencia_terminal</vt:lpstr>
      <vt:lpstr>Becas_ext</vt:lpstr>
      <vt:lpstr>Alumno_PC</vt:lpstr>
      <vt:lpstr>Administrativo_PC </vt:lpstr>
      <vt:lpstr>COMPETENCIAS</vt:lpstr>
      <vt:lpstr>SERVICIOS</vt:lpstr>
      <vt:lpstr>SNB</vt:lpstr>
      <vt:lpstr>C-PSP </vt:lpstr>
      <vt:lpstr>EPRT</vt:lpstr>
      <vt:lpstr>EPR</vt:lpstr>
      <vt:lpstr>EGC</vt:lpstr>
      <vt:lpstr>EGI</vt:lpstr>
      <vt:lpstr>AUTOF</vt:lpstr>
      <vt:lpstr>CAIP</vt:lpstr>
      <vt:lpstr>CNPR</vt:lpstr>
      <vt:lpstr>ABS!Área_de_impresión</vt:lpstr>
      <vt:lpstr>ACI!Área_de_impresión</vt:lpstr>
      <vt:lpstr>Alumno_Docente!Área_de_impresión</vt:lpstr>
      <vt:lpstr>Aprovechamiento!Área_de_impresión</vt:lpstr>
      <vt:lpstr>AUTOF!Área_de_impresión</vt:lpstr>
      <vt:lpstr>Becas_ext!Área_de_impresión</vt:lpstr>
      <vt:lpstr>CAIP!Área_de_impresión</vt:lpstr>
      <vt:lpstr>'CERT-COMP'!Área_de_impresión</vt:lpstr>
      <vt:lpstr>CNPR!Área_de_impresión</vt:lpstr>
      <vt:lpstr>COMPETENCIAS!Área_de_impresión</vt:lpstr>
      <vt:lpstr>COSTO!Área_de_impresión</vt:lpstr>
      <vt:lpstr>'Costo por alumno'!Área_de_impresión</vt:lpstr>
      <vt:lpstr>'C-PSP '!Área_de_impresión</vt:lpstr>
      <vt:lpstr>Eficiencia_terminal!Área_de_impresión</vt:lpstr>
      <vt:lpstr>EGC!Área_de_impresión</vt:lpstr>
      <vt:lpstr>EGI!Área_de_impresión</vt:lpstr>
      <vt:lpstr>EPR!Área_de_impresión</vt:lpstr>
      <vt:lpstr>EPRT!Área_de_impresión</vt:lpstr>
      <vt:lpstr>Matrícula!Área_de_impresión</vt:lpstr>
      <vt:lpstr>REP!Área_de_impresión</vt:lpstr>
      <vt:lpstr>Resumen!Área_de_impresión</vt:lpstr>
      <vt:lpstr>serie_h!Área_de_impresión</vt:lpstr>
      <vt:lpstr>SERVICIOS!Área_de_impresión</vt:lpstr>
      <vt:lpstr>TE!Área_de_impresión</vt:lpstr>
      <vt:lpstr>Resumen!Títulos_a_imprimir</vt:lpstr>
      <vt:lpstr>serie_h!Títulos_a_imprimir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FLOR DE AZAHALIA MORA TORRES</dc:creator>
  <cp:lastModifiedBy>Usuario de Windows</cp:lastModifiedBy>
  <cp:lastPrinted>2018-02-07T02:29:28Z</cp:lastPrinted>
  <dcterms:created xsi:type="dcterms:W3CDTF">2017-01-16T18:22:59Z</dcterms:created>
  <dcterms:modified xsi:type="dcterms:W3CDTF">2018-02-07T20:04:23Z</dcterms:modified>
</cp:coreProperties>
</file>